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0"/>
  <workbookPr/>
  <mc:AlternateContent xmlns:mc="http://schemas.openxmlformats.org/markup-compatibility/2006">
    <mc:Choice Requires="x15">
      <x15ac:absPath xmlns:x15ac="http://schemas.microsoft.com/office/spreadsheetml/2010/11/ac" url="/Users/kostiantynboiko/Desktop/"/>
    </mc:Choice>
  </mc:AlternateContent>
  <xr:revisionPtr revIDLastSave="0" documentId="13_ncr:1_{56D044CB-A2ED-E241-81B7-588500853E24}" xr6:coauthVersionLast="36" xr6:coauthVersionMax="36" xr10:uidLastSave="{00000000-0000-0000-0000-000000000000}"/>
  <bookViews>
    <workbookView xWindow="0" yWindow="0" windowWidth="28800" windowHeight="18000" xr2:uid="{00000000-000D-0000-FFFF-FFFF00000000}"/>
  </bookViews>
  <sheets>
    <sheet name="PRICE" sheetId="1" r:id="rId1"/>
    <sheet name="ТЕРНОПІЛЬ ГБ2018" sheetId="3" state="hidden" r:id="rId2"/>
    <sheet name="Школа Героев Охматдет" sheetId="6" state="hidden" r:id="rId3"/>
    <sheet name="Парк Наталка" sheetId="7" state="hidden" r:id="rId4"/>
    <sheet name="КП Мариинский Парк -2020-1" sheetId="8" state="hidden" r:id="rId5"/>
    <sheet name="ПОДИЛЮКС" sheetId="9" state="hidden" r:id="rId6"/>
    <sheet name="Сводная лето 2019" sheetId="10" state="hidden" r:id="rId7"/>
    <sheet name="Лист6" sheetId="11" state="hidden" r:id="rId8"/>
    <sheet name="Чернигов" sheetId="12" state="hidden" r:id="rId9"/>
    <sheet name="ГБ" sheetId="13" state="hidden" r:id="rId10"/>
    <sheet name="спорт-инклюзия! (копия)" sheetId="14" state="hidden" r:id="rId11"/>
    <sheet name="инклюзия Вышгород 150к" sheetId="15" state="hidden" r:id="rId12"/>
    <sheet name="Гранд Бурже 2018" sheetId="16" state="hidden" r:id="rId13"/>
    <sheet name="Инклюзия 2 млн" sheetId="17" state="hidden" r:id="rId14"/>
    <sheet name="Инклюзия 2 млн. 2018" sheetId="19" state="hidden" r:id="rId15"/>
    <sheet name="258 дозаказ Косте" sheetId="20" state="hidden" r:id="rId16"/>
    <sheet name="Orange Park" sheetId="21" state="hidden" r:id="rId17"/>
    <sheet name="А595" sheetId="22" state="hidden" r:id="rId18"/>
  </sheets>
  <definedNames>
    <definedName name="_xlnm._FilterDatabase" localSheetId="7" hidden="1">Лист6!$A$1:$AB$36</definedName>
  </definedNames>
  <calcPr calcId="181029"/>
</workbook>
</file>

<file path=xl/calcChain.xml><?xml version="1.0" encoding="utf-8"?>
<calcChain xmlns="http://schemas.openxmlformats.org/spreadsheetml/2006/main">
  <c r="D12" i="1" l="1"/>
  <c r="D11" i="1"/>
  <c r="D10" i="1"/>
  <c r="M20" i="22" l="1"/>
  <c r="N20" i="22" s="1"/>
  <c r="O20" i="22" s="1"/>
  <c r="I20" i="22"/>
  <c r="I19" i="22"/>
  <c r="G19" i="22"/>
  <c r="F19" i="22"/>
  <c r="M19" i="22" s="1"/>
  <c r="N19" i="22" s="1"/>
  <c r="O19" i="22" s="1"/>
  <c r="I18" i="22"/>
  <c r="I17" i="22"/>
  <c r="M16" i="22"/>
  <c r="N16" i="22" s="1"/>
  <c r="O16" i="22" s="1"/>
  <c r="I16" i="22"/>
  <c r="G16" i="22"/>
  <c r="M15" i="22"/>
  <c r="N15" i="22" s="1"/>
  <c r="O15" i="22" s="1"/>
  <c r="I15" i="22"/>
  <c r="M14" i="22"/>
  <c r="N14" i="22" s="1"/>
  <c r="O14" i="22" s="1"/>
  <c r="I14" i="22"/>
  <c r="M13" i="22"/>
  <c r="N13" i="22" s="1"/>
  <c r="O13" i="22" s="1"/>
  <c r="I13" i="22"/>
  <c r="M12" i="22"/>
  <c r="N12" i="22" s="1"/>
  <c r="O12" i="22" s="1"/>
  <c r="I12" i="22"/>
  <c r="M11" i="22"/>
  <c r="I11" i="22"/>
  <c r="N10" i="22"/>
  <c r="O10" i="22" s="1"/>
  <c r="M10" i="22"/>
  <c r="I10" i="22"/>
  <c r="M9" i="22"/>
  <c r="I9" i="22"/>
  <c r="M8" i="22"/>
  <c r="N8" i="22" s="1"/>
  <c r="O8" i="22" s="1"/>
  <c r="I8" i="22"/>
  <c r="M7" i="22"/>
  <c r="N7" i="22" s="1"/>
  <c r="O7" i="22" s="1"/>
  <c r="I7" i="22"/>
  <c r="M6" i="22"/>
  <c r="N6" i="22" s="1"/>
  <c r="I6" i="22"/>
  <c r="G6" i="22"/>
  <c r="P1" i="22"/>
  <c r="J10" i="21"/>
  <c r="J7" i="21"/>
  <c r="J6" i="21"/>
  <c r="J5" i="21"/>
  <c r="J12" i="20"/>
  <c r="K11" i="20"/>
  <c r="K10" i="20"/>
  <c r="K9" i="20"/>
  <c r="K8" i="20"/>
  <c r="K7" i="20"/>
  <c r="K6" i="20"/>
  <c r="K5" i="20" s="1"/>
  <c r="L5" i="20" s="1"/>
  <c r="F5" i="20"/>
  <c r="J32" i="19"/>
  <c r="J31" i="19"/>
  <c r="J30" i="19"/>
  <c r="J29" i="19"/>
  <c r="J28" i="19"/>
  <c r="J27" i="19"/>
  <c r="J26" i="19"/>
  <c r="J24" i="19"/>
  <c r="J23" i="19"/>
  <c r="J22" i="19"/>
  <c r="J21" i="19"/>
  <c r="J20" i="19"/>
  <c r="J19" i="19"/>
  <c r="J16" i="19"/>
  <c r="J14" i="19"/>
  <c r="J13" i="19"/>
  <c r="J12" i="19"/>
  <c r="J11" i="19"/>
  <c r="J10" i="19"/>
  <c r="J9" i="19"/>
  <c r="J8" i="19"/>
  <c r="J7" i="19"/>
  <c r="J6" i="19"/>
  <c r="J5" i="19"/>
  <c r="J32" i="17"/>
  <c r="L31" i="17"/>
  <c r="K31" i="17"/>
  <c r="K30" i="17"/>
  <c r="L29" i="17"/>
  <c r="K29" i="17"/>
  <c r="K28" i="17"/>
  <c r="K27" i="17"/>
  <c r="L26" i="17"/>
  <c r="K26" i="17"/>
  <c r="K25" i="17"/>
  <c r="K24" i="17"/>
  <c r="K23" i="17"/>
  <c r="F23" i="17"/>
  <c r="L22" i="17"/>
  <c r="K22" i="17"/>
  <c r="T21" i="17"/>
  <c r="K21" i="17"/>
  <c r="L20" i="17"/>
  <c r="K20" i="17"/>
  <c r="L19" i="17"/>
  <c r="K19" i="17"/>
  <c r="L18" i="17"/>
  <c r="K18" i="17"/>
  <c r="K17" i="17"/>
  <c r="L16" i="17"/>
  <c r="K16" i="17"/>
  <c r="K15" i="17"/>
  <c r="K14" i="17"/>
  <c r="L13" i="17"/>
  <c r="K13" i="17"/>
  <c r="K12" i="17"/>
  <c r="L11" i="17"/>
  <c r="K11" i="17"/>
  <c r="L10" i="17"/>
  <c r="K10" i="17"/>
  <c r="K9" i="17"/>
  <c r="L8" i="17"/>
  <c r="K8" i="17"/>
  <c r="K7" i="17"/>
  <c r="L6" i="17"/>
  <c r="K6" i="17"/>
  <c r="L5" i="17"/>
  <c r="K5" i="17"/>
  <c r="K32" i="17" s="1"/>
  <c r="M32" i="17" s="1"/>
  <c r="I14" i="16"/>
  <c r="J12" i="16"/>
  <c r="J10" i="16"/>
  <c r="I15" i="15"/>
  <c r="J14" i="15"/>
  <c r="J12" i="15"/>
  <c r="J10" i="15"/>
  <c r="J9" i="15"/>
  <c r="J7" i="15"/>
  <c r="J6" i="15"/>
  <c r="J13" i="14"/>
  <c r="J12" i="14"/>
  <c r="J11" i="14"/>
  <c r="J10" i="14"/>
  <c r="J9" i="14"/>
  <c r="J8" i="14"/>
  <c r="J7" i="14"/>
  <c r="J6" i="14"/>
  <c r="J5" i="14"/>
  <c r="J3" i="13"/>
  <c r="J11" i="12"/>
  <c r="J10" i="12"/>
  <c r="F9" i="12"/>
  <c r="J9" i="12" s="1"/>
  <c r="J8" i="12"/>
  <c r="J7" i="12"/>
  <c r="J6" i="12"/>
  <c r="J36" i="11"/>
  <c r="J29" i="11"/>
  <c r="J28" i="11"/>
  <c r="J27" i="11"/>
  <c r="J26" i="11"/>
  <c r="H25" i="11"/>
  <c r="H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F6" i="11"/>
  <c r="J6" i="11" s="1"/>
  <c r="J5" i="11"/>
  <c r="J4" i="11"/>
  <c r="J3" i="11"/>
  <c r="J2" i="11"/>
  <c r="J10" i="9"/>
  <c r="J9" i="9"/>
  <c r="J7" i="9"/>
  <c r="J6" i="9"/>
  <c r="M2" i="9"/>
  <c r="F8" i="8"/>
  <c r="F3" i="8"/>
  <c r="F2" i="8"/>
  <c r="K21" i="7"/>
  <c r="K20" i="7"/>
  <c r="K19" i="7"/>
  <c r="K18" i="7"/>
  <c r="K17" i="7"/>
  <c r="K16" i="7"/>
  <c r="K15" i="7"/>
  <c r="K14" i="7"/>
  <c r="K13" i="7"/>
  <c r="K12" i="7"/>
  <c r="F11" i="7"/>
  <c r="K11" i="7" s="1"/>
  <c r="K10" i="7"/>
  <c r="K9" i="7"/>
  <c r="K8" i="7"/>
  <c r="K7" i="7"/>
  <c r="M3" i="7"/>
  <c r="H13" i="6"/>
  <c r="H12" i="6"/>
  <c r="H11" i="6"/>
  <c r="H10" i="6"/>
  <c r="H9" i="6"/>
  <c r="H8" i="6"/>
  <c r="D7" i="6"/>
  <c r="H7" i="6" s="1"/>
  <c r="H6" i="6"/>
  <c r="H5" i="6"/>
  <c r="H4" i="6"/>
  <c r="J19" i="3"/>
  <c r="J14" i="3"/>
  <c r="J13" i="3"/>
  <c r="J12" i="3"/>
  <c r="J11" i="3"/>
  <c r="J10" i="3"/>
  <c r="J9" i="3"/>
  <c r="J8" i="3"/>
  <c r="J6" i="3"/>
  <c r="J5" i="3"/>
  <c r="M2" i="3"/>
  <c r="B23" i="17"/>
  <c r="B8" i="20"/>
  <c r="B21" i="17"/>
  <c r="B13" i="17"/>
  <c r="B25" i="11"/>
  <c r="F22" i="10"/>
  <c r="F18" i="10"/>
  <c r="A16" i="10"/>
  <c r="C15" i="10"/>
  <c r="H14" i="10"/>
  <c r="G13" i="10"/>
  <c r="A13" i="10"/>
  <c r="F12" i="10"/>
  <c r="A12" i="10"/>
  <c r="F11" i="10"/>
  <c r="A11" i="10"/>
  <c r="F10" i="10"/>
  <c r="A10" i="10"/>
  <c r="F9" i="10"/>
  <c r="A9" i="10"/>
  <c r="F8" i="10"/>
  <c r="A8" i="10"/>
  <c r="F7" i="10"/>
  <c r="A7" i="10"/>
  <c r="F6" i="10"/>
  <c r="A6" i="10"/>
  <c r="F5" i="10"/>
  <c r="G4" i="10"/>
  <c r="C4" i="10"/>
  <c r="H3" i="10"/>
  <c r="D3" i="10"/>
  <c r="E2" i="10"/>
  <c r="A2" i="10"/>
  <c r="E1" i="10"/>
  <c r="B12" i="6"/>
  <c r="B34" i="11"/>
  <c r="F19" i="10"/>
  <c r="C14" i="10"/>
  <c r="G5" i="10"/>
  <c r="E3" i="10"/>
  <c r="F21" i="10"/>
  <c r="F17" i="10"/>
  <c r="G14" i="10"/>
  <c r="A14" i="10"/>
  <c r="F13" i="10"/>
  <c r="D12" i="10"/>
  <c r="D11" i="10"/>
  <c r="D10" i="10"/>
  <c r="D9" i="10"/>
  <c r="D8" i="10"/>
  <c r="D7" i="10"/>
  <c r="D6" i="10"/>
  <c r="E5" i="10"/>
  <c r="A5" i="10"/>
  <c r="F4" i="10"/>
  <c r="G3" i="10"/>
  <c r="C3" i="10"/>
  <c r="H2" i="10"/>
  <c r="D2" i="10"/>
  <c r="H1" i="10"/>
  <c r="D1" i="10"/>
  <c r="B15" i="8"/>
  <c r="B35" i="11"/>
  <c r="B33" i="11"/>
  <c r="C16" i="10"/>
  <c r="G12" i="10"/>
  <c r="G10" i="10"/>
  <c r="G8" i="10"/>
  <c r="G6" i="10"/>
  <c r="H4" i="10"/>
  <c r="A3" i="10"/>
  <c r="F1" i="10"/>
  <c r="B27" i="11"/>
  <c r="F20" i="10"/>
  <c r="F16" i="10"/>
  <c r="G15" i="10"/>
  <c r="A15" i="10"/>
  <c r="F14" i="10"/>
  <c r="C13" i="10"/>
  <c r="H12" i="10"/>
  <c r="C12" i="10"/>
  <c r="H11" i="10"/>
  <c r="C11" i="10"/>
  <c r="H10" i="10"/>
  <c r="C10" i="10"/>
  <c r="H9" i="10"/>
  <c r="C9" i="10"/>
  <c r="H8" i="10"/>
  <c r="C8" i="10"/>
  <c r="H7" i="10"/>
  <c r="C7" i="10"/>
  <c r="H6" i="10"/>
  <c r="C6" i="10"/>
  <c r="H5" i="10"/>
  <c r="D5" i="10"/>
  <c r="E4" i="10"/>
  <c r="A4" i="10"/>
  <c r="F3" i="10"/>
  <c r="G2" i="10"/>
  <c r="C2" i="10"/>
  <c r="G1" i="10"/>
  <c r="C1" i="10"/>
  <c r="B18" i="7"/>
  <c r="B31" i="11"/>
  <c r="B24" i="11"/>
  <c r="B13" i="11"/>
  <c r="H13" i="10"/>
  <c r="G11" i="10"/>
  <c r="G9" i="10"/>
  <c r="G7" i="10"/>
  <c r="C5" i="10"/>
  <c r="A1" i="10"/>
  <c r="B32" i="11"/>
  <c r="F15" i="10"/>
  <c r="D4" i="10"/>
  <c r="F2" i="10"/>
  <c r="H15" i="6" l="1"/>
  <c r="H16" i="6" s="1"/>
  <c r="F6" i="7"/>
  <c r="K6" i="7" s="1"/>
  <c r="J3" i="12"/>
  <c r="N9" i="22"/>
  <c r="O9" i="22" s="1"/>
  <c r="J3" i="14"/>
  <c r="N11" i="22"/>
  <c r="O11" i="22" s="1"/>
  <c r="K12" i="20"/>
  <c r="B4" i="10"/>
  <c r="I4" i="10"/>
  <c r="I15" i="10"/>
  <c r="B15" i="10"/>
  <c r="B3" i="10"/>
  <c r="I3" i="10"/>
  <c r="B5" i="10"/>
  <c r="I5" i="10"/>
  <c r="B14" i="10"/>
  <c r="I14" i="10"/>
  <c r="I2" i="10"/>
  <c r="B2" i="10"/>
  <c r="I6" i="10"/>
  <c r="B6" i="10"/>
  <c r="B7" i="10"/>
  <c r="I7" i="10"/>
  <c r="B8" i="10"/>
  <c r="I8" i="10"/>
  <c r="I9" i="10"/>
  <c r="B9" i="10"/>
  <c r="B10" i="10"/>
  <c r="I10" i="10"/>
  <c r="I11" i="10"/>
  <c r="B11" i="10"/>
  <c r="B12" i="10"/>
  <c r="I12" i="10"/>
  <c r="I13" i="10"/>
  <c r="B13" i="10"/>
  <c r="K39" i="22"/>
  <c r="D39" i="22"/>
  <c r="J38" i="22"/>
  <c r="C38" i="22"/>
  <c r="F37" i="22"/>
  <c r="B37" i="22"/>
  <c r="E36" i="22"/>
  <c r="K35" i="22"/>
  <c r="D35" i="22"/>
  <c r="J34" i="22"/>
  <c r="C34" i="22"/>
  <c r="F33" i="22"/>
  <c r="B33" i="22"/>
  <c r="E32" i="22"/>
  <c r="K31" i="22"/>
  <c r="D31" i="22"/>
  <c r="J30" i="22"/>
  <c r="C30" i="22"/>
  <c r="F29" i="22"/>
  <c r="B29" i="22"/>
  <c r="E28" i="22"/>
  <c r="K27" i="22"/>
  <c r="D27" i="22"/>
  <c r="J26" i="22"/>
  <c r="C26" i="22"/>
  <c r="F25" i="22"/>
  <c r="B25" i="22"/>
  <c r="E24" i="22"/>
  <c r="K23" i="22"/>
  <c r="D23" i="22"/>
  <c r="J22" i="22"/>
  <c r="C22" i="22"/>
  <c r="F21" i="22"/>
  <c r="B21" i="22"/>
  <c r="K20" i="22"/>
  <c r="D20" i="22"/>
  <c r="D19" i="22"/>
  <c r="F18" i="22"/>
  <c r="M18" i="22" s="1"/>
  <c r="N18" i="22" s="1"/>
  <c r="O18" i="22" s="1"/>
  <c r="B18" i="22"/>
  <c r="K17" i="22"/>
  <c r="E17" i="22"/>
  <c r="J16" i="22"/>
  <c r="D16" i="22"/>
  <c r="B15" i="22"/>
  <c r="K14" i="22"/>
  <c r="D14" i="22"/>
  <c r="B13" i="22"/>
  <c r="K12" i="22"/>
  <c r="D12" i="22"/>
  <c r="B11" i="22"/>
  <c r="K10" i="22"/>
  <c r="D10" i="22"/>
  <c r="B9" i="22"/>
  <c r="K8" i="22"/>
  <c r="D8" i="22"/>
  <c r="B7" i="22"/>
  <c r="K6" i="22"/>
  <c r="E6" i="22"/>
  <c r="H28" i="21"/>
  <c r="D28" i="21"/>
  <c r="D6" i="21"/>
  <c r="H5" i="21"/>
  <c r="C5" i="21"/>
  <c r="G39" i="20"/>
  <c r="B39" i="20"/>
  <c r="E38" i="20"/>
  <c r="I37" i="20"/>
  <c r="D37" i="20"/>
  <c r="H36" i="20"/>
  <c r="C36" i="20"/>
  <c r="G35" i="20"/>
  <c r="B35" i="20"/>
  <c r="E34" i="20"/>
  <c r="I33" i="20"/>
  <c r="D33" i="20"/>
  <c r="H32" i="20"/>
  <c r="C32" i="20"/>
  <c r="G31" i="20"/>
  <c r="B31" i="20"/>
  <c r="E30" i="20"/>
  <c r="I29" i="20"/>
  <c r="D29" i="20"/>
  <c r="H28" i="20"/>
  <c r="C28" i="20"/>
  <c r="G27" i="20"/>
  <c r="B27" i="20"/>
  <c r="E26" i="20"/>
  <c r="I25" i="20"/>
  <c r="D25" i="20"/>
  <c r="H24" i="20"/>
  <c r="C24" i="20"/>
  <c r="G23" i="20"/>
  <c r="B23" i="20"/>
  <c r="E22" i="20"/>
  <c r="I21" i="20"/>
  <c r="D21" i="20"/>
  <c r="H20" i="20"/>
  <c r="C20" i="20"/>
  <c r="G19" i="20"/>
  <c r="B19" i="20"/>
  <c r="E18" i="20"/>
  <c r="I17" i="20"/>
  <c r="D17" i="20"/>
  <c r="H16" i="20"/>
  <c r="C16" i="20"/>
  <c r="G15" i="20"/>
  <c r="B15" i="20"/>
  <c r="E14" i="20"/>
  <c r="I13" i="20"/>
  <c r="D13" i="20"/>
  <c r="E11" i="20"/>
  <c r="D10" i="20"/>
  <c r="I9" i="20"/>
  <c r="C9" i="20"/>
  <c r="D7" i="20"/>
  <c r="I6" i="20"/>
  <c r="C6" i="20"/>
  <c r="E42" i="19"/>
  <c r="H41" i="19"/>
  <c r="D41" i="19"/>
  <c r="G40" i="19"/>
  <c r="C40" i="19"/>
  <c r="F39" i="19"/>
  <c r="B39" i="19"/>
  <c r="E38" i="19"/>
  <c r="H37" i="19"/>
  <c r="D37" i="19"/>
  <c r="G36" i="19"/>
  <c r="C36" i="19"/>
  <c r="F35" i="19"/>
  <c r="B35" i="19"/>
  <c r="E34" i="19"/>
  <c r="D33" i="19"/>
  <c r="B32" i="19"/>
  <c r="H30" i="19"/>
  <c r="G25" i="19"/>
  <c r="C25" i="19"/>
  <c r="G24" i="19"/>
  <c r="B24" i="19"/>
  <c r="E23" i="19"/>
  <c r="D22" i="19"/>
  <c r="H21" i="19"/>
  <c r="C21" i="19"/>
  <c r="G20" i="19"/>
  <c r="B20" i="19"/>
  <c r="E19" i="19"/>
  <c r="E18" i="19"/>
  <c r="E17" i="19"/>
  <c r="D16" i="19"/>
  <c r="H15" i="19"/>
  <c r="D15" i="19"/>
  <c r="H14" i="19"/>
  <c r="C14" i="19"/>
  <c r="G13" i="19"/>
  <c r="B13" i="19"/>
  <c r="E12" i="19"/>
  <c r="D11" i="19"/>
  <c r="H10" i="19"/>
  <c r="C10" i="19"/>
  <c r="G9" i="19"/>
  <c r="B9" i="19"/>
  <c r="E8" i="19"/>
  <c r="D7" i="19"/>
  <c r="H6" i="19"/>
  <c r="C6" i="19"/>
  <c r="G5" i="19"/>
  <c r="B5" i="19"/>
  <c r="F56" i="17"/>
  <c r="B56" i="17"/>
  <c r="E55" i="17"/>
  <c r="I54" i="17"/>
  <c r="D54" i="17"/>
  <c r="H53" i="17"/>
  <c r="C53" i="17"/>
  <c r="F52" i="17"/>
  <c r="B52" i="17"/>
  <c r="E51" i="17"/>
  <c r="I50" i="17"/>
  <c r="D50" i="17"/>
  <c r="H49" i="17"/>
  <c r="C49" i="17"/>
  <c r="F48" i="17"/>
  <c r="B48" i="17"/>
  <c r="E47" i="17"/>
  <c r="I46" i="17"/>
  <c r="D46" i="17"/>
  <c r="H45" i="17"/>
  <c r="C45" i="17"/>
  <c r="F44" i="17"/>
  <c r="B44" i="17"/>
  <c r="E43" i="17"/>
  <c r="I42" i="17"/>
  <c r="D42" i="17"/>
  <c r="H41" i="17"/>
  <c r="C41" i="17"/>
  <c r="F40" i="17"/>
  <c r="B40" i="17"/>
  <c r="E39" i="17"/>
  <c r="I38" i="17"/>
  <c r="D38" i="17"/>
  <c r="H37" i="17"/>
  <c r="C37" i="17"/>
  <c r="F36" i="17"/>
  <c r="B36" i="17"/>
  <c r="E35" i="17"/>
  <c r="I34" i="17"/>
  <c r="D34" i="17"/>
  <c r="I33" i="17"/>
  <c r="D33" i="17"/>
  <c r="H32" i="17"/>
  <c r="C32" i="17"/>
  <c r="H22" i="17"/>
  <c r="H19" i="17"/>
  <c r="B19" i="17"/>
  <c r="H18" i="17"/>
  <c r="B18" i="17"/>
  <c r="H15" i="17"/>
  <c r="B15" i="17"/>
  <c r="B10" i="17"/>
  <c r="B9" i="17"/>
  <c r="B8" i="17"/>
  <c r="H7" i="17"/>
  <c r="J39" i="22"/>
  <c r="C39" i="22"/>
  <c r="F38" i="22"/>
  <c r="B38" i="22"/>
  <c r="E37" i="22"/>
  <c r="K36" i="22"/>
  <c r="D36" i="22"/>
  <c r="J35" i="22"/>
  <c r="C35" i="22"/>
  <c r="F34" i="22"/>
  <c r="B34" i="22"/>
  <c r="E33" i="22"/>
  <c r="K32" i="22"/>
  <c r="D32" i="22"/>
  <c r="J31" i="22"/>
  <c r="C31" i="22"/>
  <c r="F30" i="22"/>
  <c r="B30" i="22"/>
  <c r="E29" i="22"/>
  <c r="K28" i="22"/>
  <c r="D28" i="22"/>
  <c r="J27" i="22"/>
  <c r="C27" i="22"/>
  <c r="F26" i="22"/>
  <c r="B26" i="22"/>
  <c r="E25" i="22"/>
  <c r="K24" i="22"/>
  <c r="D24" i="22"/>
  <c r="J23" i="22"/>
  <c r="C23" i="22"/>
  <c r="F22" i="22"/>
  <c r="B22" i="22"/>
  <c r="E21" i="22"/>
  <c r="J20" i="22"/>
  <c r="C20" i="22"/>
  <c r="B19" i="22"/>
  <c r="K18" i="22"/>
  <c r="E18" i="22"/>
  <c r="J17" i="22"/>
  <c r="D17" i="22"/>
  <c r="C16" i="22"/>
  <c r="E15" i="22"/>
  <c r="J14" i="22"/>
  <c r="C14" i="22"/>
  <c r="E13" i="22"/>
  <c r="J12" i="22"/>
  <c r="C12" i="22"/>
  <c r="E11" i="22"/>
  <c r="J10" i="22"/>
  <c r="C10" i="22"/>
  <c r="E9" i="22"/>
  <c r="J8" i="22"/>
  <c r="C8" i="22"/>
  <c r="E7" i="22"/>
  <c r="J6" i="22"/>
  <c r="D6" i="22"/>
  <c r="G28" i="21"/>
  <c r="C28" i="21"/>
  <c r="H6" i="21"/>
  <c r="C6" i="21"/>
  <c r="G5" i="21"/>
  <c r="B5" i="21"/>
  <c r="E39" i="20"/>
  <c r="I38" i="20"/>
  <c r="D38" i="20"/>
  <c r="H37" i="20"/>
  <c r="C37" i="20"/>
  <c r="G36" i="20"/>
  <c r="B36" i="20"/>
  <c r="E35" i="20"/>
  <c r="I34" i="20"/>
  <c r="D34" i="20"/>
  <c r="H33" i="20"/>
  <c r="C33" i="20"/>
  <c r="G32" i="20"/>
  <c r="B32" i="20"/>
  <c r="E31" i="20"/>
  <c r="I30" i="20"/>
  <c r="D30" i="20"/>
  <c r="H29" i="20"/>
  <c r="C29" i="20"/>
  <c r="G28" i="20"/>
  <c r="B28" i="20"/>
  <c r="E27" i="20"/>
  <c r="I26" i="20"/>
  <c r="D26" i="20"/>
  <c r="H25" i="20"/>
  <c r="C25" i="20"/>
  <c r="G24" i="20"/>
  <c r="B24" i="20"/>
  <c r="E23" i="20"/>
  <c r="I22" i="20"/>
  <c r="D22" i="20"/>
  <c r="H21" i="20"/>
  <c r="C21" i="20"/>
  <c r="G20" i="20"/>
  <c r="B20" i="20"/>
  <c r="E19" i="20"/>
  <c r="I18" i="20"/>
  <c r="D18" i="20"/>
  <c r="H17" i="20"/>
  <c r="C17" i="20"/>
  <c r="G16" i="20"/>
  <c r="B16" i="20"/>
  <c r="E15" i="20"/>
  <c r="I14" i="20"/>
  <c r="D14" i="20"/>
  <c r="H13" i="20"/>
  <c r="C13" i="20"/>
  <c r="D11" i="20"/>
  <c r="I10" i="20"/>
  <c r="C10" i="20"/>
  <c r="H9" i="20"/>
  <c r="B9" i="20"/>
  <c r="I7" i="20"/>
  <c r="C7" i="20"/>
  <c r="H6" i="20"/>
  <c r="B6" i="20"/>
  <c r="H42" i="19"/>
  <c r="D42" i="19"/>
  <c r="G41" i="19"/>
  <c r="C41" i="19"/>
  <c r="F40" i="19"/>
  <c r="B40" i="19"/>
  <c r="E39" i="19"/>
  <c r="H38" i="19"/>
  <c r="D38" i="19"/>
  <c r="G37" i="19"/>
  <c r="C37" i="19"/>
  <c r="F36" i="19"/>
  <c r="B36" i="19"/>
  <c r="E35" i="19"/>
  <c r="H34" i="19"/>
  <c r="D34" i="19"/>
  <c r="G33" i="19"/>
  <c r="C33" i="19"/>
  <c r="B30" i="19"/>
  <c r="B28" i="19"/>
  <c r="B26" i="19"/>
  <c r="F25" i="19"/>
  <c r="J25" i="19" s="1"/>
  <c r="B25" i="19"/>
  <c r="E24" i="19"/>
  <c r="D23" i="19"/>
  <c r="H22" i="19"/>
  <c r="C22" i="19"/>
  <c r="G21" i="19"/>
  <c r="B21" i="19"/>
  <c r="E20" i="19"/>
  <c r="D19" i="19"/>
  <c r="H18" i="19"/>
  <c r="D18" i="19"/>
  <c r="H17" i="19"/>
  <c r="D17" i="19"/>
  <c r="H16" i="19"/>
  <c r="C16" i="19"/>
  <c r="G15" i="19"/>
  <c r="C15" i="19"/>
  <c r="G14" i="19"/>
  <c r="B14" i="19"/>
  <c r="E13" i="19"/>
  <c r="D12" i="19"/>
  <c r="H11" i="19"/>
  <c r="C11" i="19"/>
  <c r="G10" i="19"/>
  <c r="B10" i="19"/>
  <c r="E9" i="19"/>
  <c r="D8" i="19"/>
  <c r="H7" i="19"/>
  <c r="C7" i="19"/>
  <c r="G6" i="19"/>
  <c r="B6" i="19"/>
  <c r="E5" i="19"/>
  <c r="E56" i="17"/>
  <c r="I55" i="17"/>
  <c r="D55" i="17"/>
  <c r="H54" i="17"/>
  <c r="C54" i="17"/>
  <c r="F53" i="17"/>
  <c r="B53" i="17"/>
  <c r="E52" i="17"/>
  <c r="I51" i="17"/>
  <c r="D51" i="17"/>
  <c r="H50" i="17"/>
  <c r="C50" i="17"/>
  <c r="F49" i="17"/>
  <c r="B49" i="17"/>
  <c r="E48" i="17"/>
  <c r="I47" i="17"/>
  <c r="D47" i="17"/>
  <c r="H46" i="17"/>
  <c r="C46" i="17"/>
  <c r="F45" i="17"/>
  <c r="B45" i="17"/>
  <c r="E44" i="17"/>
  <c r="I43" i="17"/>
  <c r="F39" i="22"/>
  <c r="E38" i="22"/>
  <c r="D37" i="22"/>
  <c r="C36" i="22"/>
  <c r="B35" i="22"/>
  <c r="K33" i="22"/>
  <c r="J32" i="22"/>
  <c r="F31" i="22"/>
  <c r="E30" i="22"/>
  <c r="D29" i="22"/>
  <c r="C28" i="22"/>
  <c r="B27" i="22"/>
  <c r="K25" i="22"/>
  <c r="J24" i="22"/>
  <c r="F23" i="22"/>
  <c r="E22" i="22"/>
  <c r="D21" i="22"/>
  <c r="K19" i="22"/>
  <c r="J18" i="22"/>
  <c r="C17" i="22"/>
  <c r="B6" i="22"/>
  <c r="H39" i="20"/>
  <c r="G38" i="20"/>
  <c r="E37" i="20"/>
  <c r="D36" i="20"/>
  <c r="C35" i="20"/>
  <c r="B34" i="20"/>
  <c r="I32" i="20"/>
  <c r="H31" i="20"/>
  <c r="G30" i="20"/>
  <c r="E29" i="20"/>
  <c r="D28" i="20"/>
  <c r="C27" i="20"/>
  <c r="B26" i="20"/>
  <c r="I24" i="20"/>
  <c r="H23" i="20"/>
  <c r="G22" i="20"/>
  <c r="E21" i="20"/>
  <c r="D20" i="20"/>
  <c r="C19" i="20"/>
  <c r="B18" i="20"/>
  <c r="I16" i="20"/>
  <c r="H15" i="20"/>
  <c r="G14" i="20"/>
  <c r="E13" i="20"/>
  <c r="B11" i="20"/>
  <c r="B10" i="20"/>
  <c r="E7" i="20"/>
  <c r="D6" i="20"/>
  <c r="G42" i="19"/>
  <c r="F41" i="19"/>
  <c r="E40" i="19"/>
  <c r="D39" i="19"/>
  <c r="C38" i="19"/>
  <c r="B37" i="19"/>
  <c r="H35" i="19"/>
  <c r="G34" i="19"/>
  <c r="F33" i="19"/>
  <c r="B29" i="19"/>
  <c r="D25" i="19"/>
  <c r="C24" i="19"/>
  <c r="C23" i="19"/>
  <c r="E22" i="19"/>
  <c r="D21" i="19"/>
  <c r="C20" i="19"/>
  <c r="C19" i="19"/>
  <c r="C18" i="19"/>
  <c r="C17" i="19"/>
  <c r="E16" i="19"/>
  <c r="E15" i="19"/>
  <c r="D14" i="19"/>
  <c r="C13" i="19"/>
  <c r="C12" i="19"/>
  <c r="E11" i="19"/>
  <c r="D10" i="19"/>
  <c r="C9" i="19"/>
  <c r="C8" i="19"/>
  <c r="E7" i="19"/>
  <c r="D6" i="19"/>
  <c r="C5" i="19"/>
  <c r="I56" i="17"/>
  <c r="H55" i="17"/>
  <c r="F54" i="17"/>
  <c r="E53" i="17"/>
  <c r="D52" i="17"/>
  <c r="C51" i="17"/>
  <c r="B50" i="17"/>
  <c r="I48" i="17"/>
  <c r="H47" i="17"/>
  <c r="F46" i="17"/>
  <c r="E45" i="17"/>
  <c r="D44" i="17"/>
  <c r="D43" i="17"/>
  <c r="F42" i="17"/>
  <c r="I41" i="17"/>
  <c r="B41" i="17"/>
  <c r="D40" i="17"/>
  <c r="F39" i="17"/>
  <c r="H38" i="17"/>
  <c r="B38" i="17"/>
  <c r="D37" i="17"/>
  <c r="E36" i="17"/>
  <c r="H35" i="17"/>
  <c r="B35" i="17"/>
  <c r="C34" i="17"/>
  <c r="F33" i="17"/>
  <c r="F32" i="17"/>
  <c r="I22" i="17"/>
  <c r="E19" i="17"/>
  <c r="C18" i="17"/>
  <c r="E15" i="17"/>
  <c r="I14" i="17"/>
  <c r="C11" i="17"/>
  <c r="I10" i="17"/>
  <c r="C9" i="17"/>
  <c r="E7" i="17"/>
  <c r="E6" i="17"/>
  <c r="E5" i="17"/>
  <c r="H44" i="16"/>
  <c r="D44" i="16"/>
  <c r="G43" i="16"/>
  <c r="C43" i="16"/>
  <c r="F42" i="16"/>
  <c r="B42" i="16"/>
  <c r="E41" i="16"/>
  <c r="H40" i="16"/>
  <c r="D40" i="16"/>
  <c r="G39" i="16"/>
  <c r="C39" i="16"/>
  <c r="F38" i="16"/>
  <c r="B38" i="16"/>
  <c r="E37" i="16"/>
  <c r="H36" i="16"/>
  <c r="D36" i="16"/>
  <c r="G35" i="16"/>
  <c r="C35" i="16"/>
  <c r="F34" i="16"/>
  <c r="B34" i="16"/>
  <c r="E33" i="16"/>
  <c r="H32" i="16"/>
  <c r="D32" i="16"/>
  <c r="G31" i="16"/>
  <c r="C31" i="16"/>
  <c r="F30" i="16"/>
  <c r="B30" i="16"/>
  <c r="E29" i="16"/>
  <c r="H28" i="16"/>
  <c r="D28" i="16"/>
  <c r="G27" i="16"/>
  <c r="C27" i="16"/>
  <c r="F26" i="16"/>
  <c r="B26" i="16"/>
  <c r="E25" i="16"/>
  <c r="H24" i="16"/>
  <c r="D24" i="16"/>
  <c r="G23" i="16"/>
  <c r="C23" i="16"/>
  <c r="F22" i="16"/>
  <c r="B22" i="16"/>
  <c r="E21" i="16"/>
  <c r="H20" i="16"/>
  <c r="D20" i="16"/>
  <c r="G19" i="16"/>
  <c r="C19" i="16"/>
  <c r="F18" i="16"/>
  <c r="B18" i="16"/>
  <c r="E17" i="16"/>
  <c r="G16" i="16"/>
  <c r="C16" i="16"/>
  <c r="E15" i="16"/>
  <c r="G12" i="16"/>
  <c r="B12" i="16"/>
  <c r="F11" i="16"/>
  <c r="J11" i="16" s="1"/>
  <c r="B11" i="16"/>
  <c r="E10" i="16"/>
  <c r="E9" i="16"/>
  <c r="E8" i="16"/>
  <c r="E7" i="16"/>
  <c r="E6" i="16"/>
  <c r="E5" i="16"/>
  <c r="H45" i="15"/>
  <c r="D45" i="15"/>
  <c r="G44" i="15"/>
  <c r="C44" i="15"/>
  <c r="F43" i="15"/>
  <c r="B43" i="15"/>
  <c r="E42" i="15"/>
  <c r="H41" i="15"/>
  <c r="D41" i="15"/>
  <c r="G40" i="15"/>
  <c r="C40" i="15"/>
  <c r="F39" i="15"/>
  <c r="B39" i="15"/>
  <c r="E38" i="15"/>
  <c r="H37" i="15"/>
  <c r="D37" i="15"/>
  <c r="G36" i="15"/>
  <c r="C36" i="15"/>
  <c r="F35" i="15"/>
  <c r="B35" i="15"/>
  <c r="E34" i="15"/>
  <c r="H33" i="15"/>
  <c r="D33" i="15"/>
  <c r="G32" i="15"/>
  <c r="C32" i="15"/>
  <c r="F31" i="15"/>
  <c r="B31" i="15"/>
  <c r="E30" i="15"/>
  <c r="H29" i="15"/>
  <c r="D29" i="15"/>
  <c r="G28" i="15"/>
  <c r="C28" i="15"/>
  <c r="F27" i="15"/>
  <c r="B27" i="15"/>
  <c r="E26" i="15"/>
  <c r="H25" i="15"/>
  <c r="D25" i="15"/>
  <c r="G24" i="15"/>
  <c r="C24" i="15"/>
  <c r="F23" i="15"/>
  <c r="B23" i="15"/>
  <c r="E22" i="15"/>
  <c r="H21" i="15"/>
  <c r="D21" i="15"/>
  <c r="G20" i="15"/>
  <c r="C20" i="15"/>
  <c r="F19" i="15"/>
  <c r="B19" i="15"/>
  <c r="E18" i="15"/>
  <c r="G17" i="15"/>
  <c r="C17" i="15"/>
  <c r="G16" i="15"/>
  <c r="C16" i="15"/>
  <c r="G15" i="15"/>
  <c r="C15" i="15"/>
  <c r="G14" i="15"/>
  <c r="B14" i="15"/>
  <c r="F13" i="15"/>
  <c r="J13" i="15" s="1"/>
  <c r="B13" i="15"/>
  <c r="E12" i="15"/>
  <c r="E11" i="15"/>
  <c r="D10" i="15"/>
  <c r="H9" i="15"/>
  <c r="C9" i="15"/>
  <c r="G8" i="15"/>
  <c r="C8" i="15"/>
  <c r="G7" i="15"/>
  <c r="B7" i="15"/>
  <c r="E6" i="15"/>
  <c r="H37" i="14"/>
  <c r="D37" i="14"/>
  <c r="G36" i="14"/>
  <c r="C36" i="14"/>
  <c r="F35" i="14"/>
  <c r="B35" i="14"/>
  <c r="E34" i="14"/>
  <c r="H33" i="14"/>
  <c r="D33" i="14"/>
  <c r="G32" i="14"/>
  <c r="C32" i="14"/>
  <c r="F31" i="14"/>
  <c r="B31" i="14"/>
  <c r="E30" i="14"/>
  <c r="H29" i="14"/>
  <c r="D29" i="14"/>
  <c r="G28" i="14"/>
  <c r="C28" i="14"/>
  <c r="F27" i="14"/>
  <c r="B27" i="14"/>
  <c r="E26" i="14"/>
  <c r="H25" i="14"/>
  <c r="D25" i="14"/>
  <c r="G24" i="14"/>
  <c r="C24" i="14"/>
  <c r="F23" i="14"/>
  <c r="B23" i="14"/>
  <c r="E22" i="14"/>
  <c r="H21" i="14"/>
  <c r="D21" i="14"/>
  <c r="G20" i="14"/>
  <c r="C20" i="14"/>
  <c r="F19" i="14"/>
  <c r="B19" i="14"/>
  <c r="E18" i="14"/>
  <c r="H17" i="14"/>
  <c r="D17" i="14"/>
  <c r="G16" i="14"/>
  <c r="C16" i="14"/>
  <c r="F15" i="14"/>
  <c r="B15" i="14"/>
  <c r="E14" i="14"/>
  <c r="G11" i="14"/>
  <c r="B11" i="14"/>
  <c r="E10" i="14"/>
  <c r="D9" i="14"/>
  <c r="H8" i="14"/>
  <c r="C8" i="14"/>
  <c r="D7" i="14"/>
  <c r="E6" i="14"/>
  <c r="B5" i="14"/>
  <c r="F45" i="13"/>
  <c r="B45" i="13"/>
  <c r="E44" i="13"/>
  <c r="H43" i="13"/>
  <c r="D43" i="13"/>
  <c r="G42" i="13"/>
  <c r="C42" i="13"/>
  <c r="F41" i="13"/>
  <c r="B41" i="13"/>
  <c r="E40" i="13"/>
  <c r="H39" i="13"/>
  <c r="D39" i="13"/>
  <c r="G38" i="13"/>
  <c r="C38" i="13"/>
  <c r="F37" i="13"/>
  <c r="B37" i="13"/>
  <c r="E36" i="13"/>
  <c r="H35" i="13"/>
  <c r="D35" i="13"/>
  <c r="G34" i="13"/>
  <c r="C34" i="13"/>
  <c r="E39" i="22"/>
  <c r="D38" i="22"/>
  <c r="C37" i="22"/>
  <c r="B36" i="22"/>
  <c r="K34" i="22"/>
  <c r="J33" i="22"/>
  <c r="F32" i="22"/>
  <c r="E31" i="22"/>
  <c r="D30" i="22"/>
  <c r="C29" i="22"/>
  <c r="B28" i="22"/>
  <c r="K26" i="22"/>
  <c r="J25" i="22"/>
  <c r="F24" i="22"/>
  <c r="E23" i="22"/>
  <c r="D22" i="22"/>
  <c r="C21" i="22"/>
  <c r="E20" i="22"/>
  <c r="J19" i="22"/>
  <c r="E19" i="22"/>
  <c r="B17" i="22"/>
  <c r="D15" i="22"/>
  <c r="D13" i="22"/>
  <c r="D11" i="22"/>
  <c r="D9" i="22"/>
  <c r="D7" i="22"/>
  <c r="F28" i="21"/>
  <c r="G6" i="21"/>
  <c r="E5" i="21"/>
  <c r="D39" i="20"/>
  <c r="C38" i="20"/>
  <c r="B37" i="20"/>
  <c r="I35" i="20"/>
  <c r="H34" i="20"/>
  <c r="G33" i="20"/>
  <c r="E32" i="20"/>
  <c r="D31" i="20"/>
  <c r="C30" i="20"/>
  <c r="B29" i="20"/>
  <c r="I27" i="20"/>
  <c r="H26" i="20"/>
  <c r="G25" i="20"/>
  <c r="E24" i="20"/>
  <c r="D23" i="20"/>
  <c r="C22" i="20"/>
  <c r="B21" i="20"/>
  <c r="I19" i="20"/>
  <c r="H18" i="20"/>
  <c r="G17" i="20"/>
  <c r="E16" i="20"/>
  <c r="D15" i="20"/>
  <c r="C14" i="20"/>
  <c r="B13" i="20"/>
  <c r="I11" i="20"/>
  <c r="B7" i="20"/>
  <c r="F42" i="19"/>
  <c r="E41" i="19"/>
  <c r="D40" i="19"/>
  <c r="C39" i="19"/>
  <c r="B38" i="19"/>
  <c r="H36" i="19"/>
  <c r="G35" i="19"/>
  <c r="F34" i="19"/>
  <c r="E33" i="19"/>
  <c r="B31" i="19"/>
  <c r="B23" i="19"/>
  <c r="B22" i="19"/>
  <c r="B19" i="19"/>
  <c r="B18" i="19"/>
  <c r="B17" i="19"/>
  <c r="B16" i="19"/>
  <c r="B15" i="19"/>
  <c r="B12" i="19"/>
  <c r="B11" i="19"/>
  <c r="B8" i="19"/>
  <c r="B7" i="19"/>
  <c r="H56" i="17"/>
  <c r="F55" i="17"/>
  <c r="E54" i="17"/>
  <c r="D53" i="17"/>
  <c r="C52" i="17"/>
  <c r="B51" i="17"/>
  <c r="I49" i="17"/>
  <c r="H48" i="17"/>
  <c r="F47" i="17"/>
  <c r="E46" i="17"/>
  <c r="D45" i="17"/>
  <c r="C44" i="17"/>
  <c r="C43" i="17"/>
  <c r="E42" i="17"/>
  <c r="F41" i="17"/>
  <c r="I40" i="17"/>
  <c r="C40" i="17"/>
  <c r="D39" i="17"/>
  <c r="F38" i="17"/>
  <c r="I37" i="17"/>
  <c r="B37" i="17"/>
  <c r="D36" i="17"/>
  <c r="F35" i="17"/>
  <c r="H34" i="17"/>
  <c r="B34" i="17"/>
  <c r="E33" i="17"/>
  <c r="E32" i="17"/>
  <c r="H29" i="17"/>
  <c r="E22" i="17"/>
  <c r="R21" i="17"/>
  <c r="G21" i="17"/>
  <c r="D19" i="17"/>
  <c r="I18" i="17"/>
  <c r="B16" i="17"/>
  <c r="D15" i="17"/>
  <c r="B11" i="17"/>
  <c r="C10" i="17"/>
  <c r="D7" i="17"/>
  <c r="D6" i="17"/>
  <c r="D5" i="17"/>
  <c r="G44" i="16"/>
  <c r="C44" i="16"/>
  <c r="F43" i="16"/>
  <c r="B43" i="16"/>
  <c r="E42" i="16"/>
  <c r="H41" i="16"/>
  <c r="D41" i="16"/>
  <c r="G40" i="16"/>
  <c r="C40" i="16"/>
  <c r="F39" i="16"/>
  <c r="B39" i="16"/>
  <c r="E38" i="16"/>
  <c r="H37" i="16"/>
  <c r="D37" i="16"/>
  <c r="G36" i="16"/>
  <c r="C36" i="16"/>
  <c r="F35" i="16"/>
  <c r="B35" i="16"/>
  <c r="E34" i="16"/>
  <c r="H33" i="16"/>
  <c r="D33" i="16"/>
  <c r="G32" i="16"/>
  <c r="C32" i="16"/>
  <c r="F31" i="16"/>
  <c r="B31" i="16"/>
  <c r="E30" i="16"/>
  <c r="H29" i="16"/>
  <c r="D29" i="16"/>
  <c r="G28" i="16"/>
  <c r="C28" i="16"/>
  <c r="F27" i="16"/>
  <c r="B27" i="16"/>
  <c r="E26" i="16"/>
  <c r="H25" i="16"/>
  <c r="D25" i="16"/>
  <c r="G24" i="16"/>
  <c r="C24" i="16"/>
  <c r="F23" i="16"/>
  <c r="B23" i="16"/>
  <c r="E22" i="16"/>
  <c r="H21" i="16"/>
  <c r="D21" i="16"/>
  <c r="G20" i="16"/>
  <c r="C20" i="16"/>
  <c r="F19" i="16"/>
  <c r="B19" i="16"/>
  <c r="E18" i="16"/>
  <c r="H17" i="16"/>
  <c r="D17" i="16"/>
  <c r="F16" i="16"/>
  <c r="B16" i="16"/>
  <c r="D15" i="16"/>
  <c r="E12" i="16"/>
  <c r="E11" i="16"/>
  <c r="D10" i="16"/>
  <c r="H9" i="16"/>
  <c r="D9" i="16"/>
  <c r="H8" i="16"/>
  <c r="D8" i="16"/>
  <c r="H7" i="16"/>
  <c r="D7" i="16"/>
  <c r="H6" i="16"/>
  <c r="D6" i="16"/>
  <c r="H5" i="16"/>
  <c r="D5" i="16"/>
  <c r="G45" i="15"/>
  <c r="C45" i="15"/>
  <c r="F44" i="15"/>
  <c r="B44" i="15"/>
  <c r="E43" i="15"/>
  <c r="H42" i="15"/>
  <c r="D42" i="15"/>
  <c r="G41" i="15"/>
  <c r="C41" i="15"/>
  <c r="F40" i="15"/>
  <c r="B40" i="15"/>
  <c r="E39" i="15"/>
  <c r="H38" i="15"/>
  <c r="D38" i="15"/>
  <c r="G37" i="15"/>
  <c r="C37" i="15"/>
  <c r="F36" i="15"/>
  <c r="B36" i="15"/>
  <c r="E35" i="15"/>
  <c r="H34" i="15"/>
  <c r="D34" i="15"/>
  <c r="G33" i="15"/>
  <c r="C33" i="15"/>
  <c r="F32" i="15"/>
  <c r="B32" i="15"/>
  <c r="E31" i="15"/>
  <c r="H30" i="15"/>
  <c r="D30" i="15"/>
  <c r="G29" i="15"/>
  <c r="C29" i="15"/>
  <c r="F28" i="15"/>
  <c r="B28" i="15"/>
  <c r="E27" i="15"/>
  <c r="H26" i="15"/>
  <c r="D26" i="15"/>
  <c r="G25" i="15"/>
  <c r="C25" i="15"/>
  <c r="F24" i="15"/>
  <c r="B24" i="15"/>
  <c r="E23" i="15"/>
  <c r="H22" i="15"/>
  <c r="D22" i="15"/>
  <c r="G21" i="15"/>
  <c r="C21" i="15"/>
  <c r="F20" i="15"/>
  <c r="B20" i="15"/>
  <c r="E19" i="15"/>
  <c r="H18" i="15"/>
  <c r="D18" i="15"/>
  <c r="F17" i="15"/>
  <c r="B17" i="15"/>
  <c r="F16" i="15"/>
  <c r="B16" i="15"/>
  <c r="F15" i="15"/>
  <c r="B15" i="15"/>
  <c r="E14" i="15"/>
  <c r="E13" i="15"/>
  <c r="D12" i="15"/>
  <c r="H11" i="15"/>
  <c r="D11" i="15"/>
  <c r="H10" i="15"/>
  <c r="C10" i="15"/>
  <c r="G9" i="15"/>
  <c r="B9" i="15"/>
  <c r="F8" i="15"/>
  <c r="J8" i="15" s="1"/>
  <c r="B8" i="15"/>
  <c r="E7" i="15"/>
  <c r="D6" i="15"/>
  <c r="G37" i="14"/>
  <c r="C37" i="14"/>
  <c r="F36" i="14"/>
  <c r="B36" i="14"/>
  <c r="E35" i="14"/>
  <c r="H34" i="14"/>
  <c r="D34" i="14"/>
  <c r="G33" i="14"/>
  <c r="C33" i="14"/>
  <c r="F32" i="14"/>
  <c r="B32" i="14"/>
  <c r="E31" i="14"/>
  <c r="H30" i="14"/>
  <c r="D30" i="14"/>
  <c r="G29" i="14"/>
  <c r="C29" i="14"/>
  <c r="F28" i="14"/>
  <c r="B28" i="14"/>
  <c r="E27" i="14"/>
  <c r="H26" i="14"/>
  <c r="D26" i="14"/>
  <c r="G25" i="14"/>
  <c r="C25" i="14"/>
  <c r="F24" i="14"/>
  <c r="B24" i="14"/>
  <c r="E23" i="14"/>
  <c r="H22" i="14"/>
  <c r="D22" i="14"/>
  <c r="G21" i="14"/>
  <c r="C21" i="14"/>
  <c r="F20" i="14"/>
  <c r="B20" i="14"/>
  <c r="E19" i="14"/>
  <c r="H18" i="14"/>
  <c r="D18" i="14"/>
  <c r="G17" i="14"/>
  <c r="C17" i="14"/>
  <c r="F16" i="14"/>
  <c r="B16" i="14"/>
  <c r="E15" i="14"/>
  <c r="H14" i="14"/>
  <c r="D14" i="14"/>
  <c r="E11" i="14"/>
  <c r="D10" i="14"/>
  <c r="H9" i="14"/>
  <c r="C9" i="14"/>
  <c r="G8" i="14"/>
  <c r="B8" i="14"/>
  <c r="C7" i="14"/>
  <c r="D6" i="14"/>
  <c r="E5" i="14"/>
  <c r="E45" i="13"/>
  <c r="H44" i="13"/>
  <c r="D44" i="13"/>
  <c r="G43" i="13"/>
  <c r="C43" i="13"/>
  <c r="F42" i="13"/>
  <c r="B42" i="13"/>
  <c r="E41" i="13"/>
  <c r="H40" i="13"/>
  <c r="D40" i="13"/>
  <c r="G39" i="13"/>
  <c r="C39" i="13"/>
  <c r="F38" i="13"/>
  <c r="B38" i="13"/>
  <c r="E37" i="13"/>
  <c r="H36" i="13"/>
  <c r="D36" i="13"/>
  <c r="G35" i="13"/>
  <c r="C35" i="13"/>
  <c r="F34" i="13"/>
  <c r="B34" i="13"/>
  <c r="B39" i="22"/>
  <c r="K37" i="22"/>
  <c r="J36" i="22"/>
  <c r="F35" i="22"/>
  <c r="E34" i="22"/>
  <c r="D33" i="22"/>
  <c r="C32" i="22"/>
  <c r="B31" i="22"/>
  <c r="K29" i="22"/>
  <c r="J28" i="22"/>
  <c r="F27" i="22"/>
  <c r="E26" i="22"/>
  <c r="D25" i="22"/>
  <c r="C24" i="22"/>
  <c r="B23" i="22"/>
  <c r="K21" i="22"/>
  <c r="B20" i="22"/>
  <c r="D18" i="22"/>
  <c r="E16" i="22"/>
  <c r="K15" i="22"/>
  <c r="C15" i="22"/>
  <c r="E14" i="22"/>
  <c r="K13" i="22"/>
  <c r="C13" i="22"/>
  <c r="E12" i="22"/>
  <c r="K11" i="22"/>
  <c r="C11" i="22"/>
  <c r="E10" i="22"/>
  <c r="K9" i="22"/>
  <c r="C9" i="22"/>
  <c r="E8" i="22"/>
  <c r="K7" i="22"/>
  <c r="C7" i="22"/>
  <c r="E28" i="21"/>
  <c r="E6" i="21"/>
  <c r="D5" i="21"/>
  <c r="C39" i="20"/>
  <c r="B38" i="20"/>
  <c r="I36" i="20"/>
  <c r="H35" i="20"/>
  <c r="G34" i="20"/>
  <c r="E33" i="20"/>
  <c r="D32" i="20"/>
  <c r="C31" i="20"/>
  <c r="B30" i="20"/>
  <c r="I28" i="20"/>
  <c r="H27" i="20"/>
  <c r="G26" i="20"/>
  <c r="E25" i="20"/>
  <c r="D24" i="20"/>
  <c r="C23" i="20"/>
  <c r="B22" i="20"/>
  <c r="I20" i="20"/>
  <c r="H19" i="20"/>
  <c r="G18" i="20"/>
  <c r="E17" i="20"/>
  <c r="D16" i="20"/>
  <c r="C15" i="20"/>
  <c r="B14" i="20"/>
  <c r="H11" i="20"/>
  <c r="H10" i="20"/>
  <c r="E9" i="20"/>
  <c r="C42" i="19"/>
  <c r="B41" i="19"/>
  <c r="H39" i="19"/>
  <c r="G38" i="19"/>
  <c r="F37" i="19"/>
  <c r="E36" i="19"/>
  <c r="D35" i="19"/>
  <c r="C34" i="19"/>
  <c r="B33" i="19"/>
  <c r="H25" i="19"/>
  <c r="H24" i="19"/>
  <c r="H23" i="19"/>
  <c r="H20" i="19"/>
  <c r="H19" i="19"/>
  <c r="G18" i="19"/>
  <c r="G17" i="19"/>
  <c r="H13" i="19"/>
  <c r="H12" i="19"/>
  <c r="H9" i="19"/>
  <c r="H8" i="19"/>
  <c r="H5" i="19"/>
  <c r="D56" i="17"/>
  <c r="C55" i="17"/>
  <c r="B54" i="17"/>
  <c r="I52" i="17"/>
  <c r="H51" i="17"/>
  <c r="F50" i="17"/>
  <c r="E49" i="17"/>
  <c r="D48" i="17"/>
  <c r="C47" i="17"/>
  <c r="B46" i="17"/>
  <c r="I44" i="17"/>
  <c r="H43" i="17"/>
  <c r="B43" i="17"/>
  <c r="C42" i="17"/>
  <c r="E41" i="17"/>
  <c r="H40" i="17"/>
  <c r="I39" i="17"/>
  <c r="C39" i="17"/>
  <c r="E38" i="17"/>
  <c r="F37" i="17"/>
  <c r="I36" i="17"/>
  <c r="C36" i="17"/>
  <c r="D35" i="17"/>
  <c r="F34" i="17"/>
  <c r="C33" i="17"/>
  <c r="D32" i="17"/>
  <c r="D22" i="17"/>
  <c r="Q21" i="17"/>
  <c r="C19" i="17"/>
  <c r="E18" i="17"/>
  <c r="B17" i="17"/>
  <c r="C15" i="17"/>
  <c r="I7" i="17"/>
  <c r="C7" i="17"/>
  <c r="I6" i="17"/>
  <c r="C6" i="17"/>
  <c r="I5" i="17"/>
  <c r="C5" i="17"/>
  <c r="F44" i="16"/>
  <c r="B44" i="16"/>
  <c r="E43" i="16"/>
  <c r="H42" i="16"/>
  <c r="D42" i="16"/>
  <c r="G41" i="16"/>
  <c r="C41" i="16"/>
  <c r="F40" i="16"/>
  <c r="B40" i="16"/>
  <c r="E39" i="16"/>
  <c r="H38" i="16"/>
  <c r="D38" i="16"/>
  <c r="G37" i="16"/>
  <c r="C37" i="16"/>
  <c r="F36" i="16"/>
  <c r="B36" i="16"/>
  <c r="E35" i="16"/>
  <c r="H34" i="16"/>
  <c r="D34" i="16"/>
  <c r="G33" i="16"/>
  <c r="C33" i="16"/>
  <c r="F32" i="16"/>
  <c r="B32" i="16"/>
  <c r="E31" i="16"/>
  <c r="H30" i="16"/>
  <c r="D30" i="16"/>
  <c r="G29" i="16"/>
  <c r="C29" i="16"/>
  <c r="F28" i="16"/>
  <c r="B28" i="16"/>
  <c r="E27" i="16"/>
  <c r="H26" i="16"/>
  <c r="D26" i="16"/>
  <c r="G25" i="16"/>
  <c r="C25" i="16"/>
  <c r="F24" i="16"/>
  <c r="B24" i="16"/>
  <c r="E23" i="16"/>
  <c r="H22" i="16"/>
  <c r="D22" i="16"/>
  <c r="G21" i="16"/>
  <c r="C21" i="16"/>
  <c r="F20" i="16"/>
  <c r="B20" i="16"/>
  <c r="E19" i="16"/>
  <c r="H18" i="16"/>
  <c r="D18" i="16"/>
  <c r="G17" i="16"/>
  <c r="C17" i="16"/>
  <c r="E16" i="16"/>
  <c r="G15" i="16"/>
  <c r="C15" i="16"/>
  <c r="D12" i="16"/>
  <c r="H11" i="16"/>
  <c r="D11" i="16"/>
  <c r="H10" i="16"/>
  <c r="C10" i="16"/>
  <c r="G9" i="16"/>
  <c r="C9" i="16"/>
  <c r="G8" i="16"/>
  <c r="C8" i="16"/>
  <c r="G7" i="16"/>
  <c r="C7" i="16"/>
  <c r="G6" i="16"/>
  <c r="C6" i="16"/>
  <c r="G5" i="16"/>
  <c r="C5" i="16"/>
  <c r="F45" i="15"/>
  <c r="B45" i="15"/>
  <c r="E44" i="15"/>
  <c r="H43" i="15"/>
  <c r="D43" i="15"/>
  <c r="G42" i="15"/>
  <c r="C42" i="15"/>
  <c r="F41" i="15"/>
  <c r="B41" i="15"/>
  <c r="E40" i="15"/>
  <c r="H39" i="15"/>
  <c r="D39" i="15"/>
  <c r="G38" i="15"/>
  <c r="C38" i="15"/>
  <c r="F37" i="15"/>
  <c r="B37" i="15"/>
  <c r="E36" i="15"/>
  <c r="H35" i="15"/>
  <c r="D35" i="15"/>
  <c r="G34" i="15"/>
  <c r="C34" i="15"/>
  <c r="F33" i="15"/>
  <c r="B33" i="15"/>
  <c r="E32" i="15"/>
  <c r="H31" i="15"/>
  <c r="D31" i="15"/>
  <c r="G30" i="15"/>
  <c r="C30" i="15"/>
  <c r="F29" i="15"/>
  <c r="B29" i="15"/>
  <c r="E28" i="15"/>
  <c r="H27" i="15"/>
  <c r="D27" i="15"/>
  <c r="G26" i="15"/>
  <c r="C26" i="15"/>
  <c r="F25" i="15"/>
  <c r="B25" i="15"/>
  <c r="E24" i="15"/>
  <c r="H23" i="15"/>
  <c r="D23" i="15"/>
  <c r="G22" i="15"/>
  <c r="C22" i="15"/>
  <c r="F21" i="15"/>
  <c r="B21" i="15"/>
  <c r="E20" i="15"/>
  <c r="H19" i="15"/>
  <c r="D19" i="15"/>
  <c r="G18" i="15"/>
  <c r="C18" i="15"/>
  <c r="E17" i="15"/>
  <c r="E16" i="15"/>
  <c r="E15" i="15"/>
  <c r="D14" i="15"/>
  <c r="H13" i="15"/>
  <c r="D13" i="15"/>
  <c r="H12" i="15"/>
  <c r="C12" i="15"/>
  <c r="G11" i="15"/>
  <c r="C11" i="15"/>
  <c r="G10" i="15"/>
  <c r="B10" i="15"/>
  <c r="E9" i="15"/>
  <c r="E8" i="15"/>
  <c r="D7" i="15"/>
  <c r="H6" i="15"/>
  <c r="C6" i="15"/>
  <c r="F37" i="14"/>
  <c r="B37" i="14"/>
  <c r="E36" i="14"/>
  <c r="H35" i="14"/>
  <c r="D35" i="14"/>
  <c r="G34" i="14"/>
  <c r="C34" i="14"/>
  <c r="F33" i="14"/>
  <c r="B33" i="14"/>
  <c r="E32" i="14"/>
  <c r="H31" i="14"/>
  <c r="D31" i="14"/>
  <c r="G30" i="14"/>
  <c r="C30" i="14"/>
  <c r="F29" i="14"/>
  <c r="B29" i="14"/>
  <c r="E28" i="14"/>
  <c r="H27" i="14"/>
  <c r="D27" i="14"/>
  <c r="G26" i="14"/>
  <c r="C26" i="14"/>
  <c r="F25" i="14"/>
  <c r="B25" i="14"/>
  <c r="E24" i="14"/>
  <c r="H23" i="14"/>
  <c r="D23" i="14"/>
  <c r="G22" i="14"/>
  <c r="C22" i="14"/>
  <c r="F21" i="14"/>
  <c r="B21" i="14"/>
  <c r="E20" i="14"/>
  <c r="H19" i="14"/>
  <c r="D19" i="14"/>
  <c r="G18" i="14"/>
  <c r="C18" i="14"/>
  <c r="F17" i="14"/>
  <c r="B17" i="14"/>
  <c r="E16" i="14"/>
  <c r="H15" i="14"/>
  <c r="D15" i="14"/>
  <c r="G14" i="14"/>
  <c r="C14" i="14"/>
  <c r="D11" i="14"/>
  <c r="H10" i="14"/>
  <c r="C10" i="14"/>
  <c r="G9" i="14"/>
  <c r="B9" i="14"/>
  <c r="E8" i="14"/>
  <c r="K38" i="22"/>
  <c r="J37" i="22"/>
  <c r="F36" i="22"/>
  <c r="E35" i="22"/>
  <c r="D34" i="22"/>
  <c r="C33" i="22"/>
  <c r="B32" i="22"/>
  <c r="K30" i="22"/>
  <c r="J29" i="22"/>
  <c r="F28" i="22"/>
  <c r="E27" i="22"/>
  <c r="D26" i="22"/>
  <c r="C25" i="22"/>
  <c r="B24" i="22"/>
  <c r="K22" i="22"/>
  <c r="J21" i="22"/>
  <c r="C18" i="22"/>
  <c r="F17" i="22"/>
  <c r="M17" i="22" s="1"/>
  <c r="K16" i="22"/>
  <c r="B16" i="22"/>
  <c r="J15" i="22"/>
  <c r="B14" i="22"/>
  <c r="J13" i="22"/>
  <c r="B12" i="22"/>
  <c r="J11" i="22"/>
  <c r="B10" i="22"/>
  <c r="J9" i="22"/>
  <c r="B8" i="22"/>
  <c r="J7" i="22"/>
  <c r="C6" i="22"/>
  <c r="B28" i="21"/>
  <c r="B7" i="21"/>
  <c r="B6" i="21"/>
  <c r="I39" i="20"/>
  <c r="H38" i="20"/>
  <c r="G37" i="20"/>
  <c r="E36" i="20"/>
  <c r="D35" i="20"/>
  <c r="C34" i="20"/>
  <c r="B33" i="20"/>
  <c r="I31" i="20"/>
  <c r="H30" i="20"/>
  <c r="G29" i="20"/>
  <c r="E28" i="20"/>
  <c r="D27" i="20"/>
  <c r="C26" i="20"/>
  <c r="B25" i="20"/>
  <c r="I23" i="20"/>
  <c r="H22" i="20"/>
  <c r="G21" i="20"/>
  <c r="E20" i="20"/>
  <c r="D19" i="20"/>
  <c r="C18" i="20"/>
  <c r="B17" i="20"/>
  <c r="I15" i="20"/>
  <c r="H14" i="20"/>
  <c r="G13" i="20"/>
  <c r="C11" i="20"/>
  <c r="E10" i="20"/>
  <c r="D9" i="20"/>
  <c r="H7" i="20"/>
  <c r="E6" i="20"/>
  <c r="B42" i="19"/>
  <c r="H40" i="19"/>
  <c r="G39" i="19"/>
  <c r="F38" i="19"/>
  <c r="E37" i="19"/>
  <c r="D36" i="19"/>
  <c r="C35" i="19"/>
  <c r="B34" i="19"/>
  <c r="B27" i="19"/>
  <c r="E25" i="19"/>
  <c r="D24" i="19"/>
  <c r="G23" i="19"/>
  <c r="G22" i="19"/>
  <c r="E21" i="19"/>
  <c r="D20" i="19"/>
  <c r="G19" i="19"/>
  <c r="F18" i="19"/>
  <c r="J18" i="19" s="1"/>
  <c r="F17" i="19"/>
  <c r="J17" i="19" s="1"/>
  <c r="G16" i="19"/>
  <c r="F15" i="19"/>
  <c r="J15" i="19" s="1"/>
  <c r="E14" i="19"/>
  <c r="D13" i="19"/>
  <c r="G12" i="19"/>
  <c r="G11" i="19"/>
  <c r="E10" i="19"/>
  <c r="D9" i="19"/>
  <c r="G8" i="19"/>
  <c r="G7" i="19"/>
  <c r="E6" i="19"/>
  <c r="D5" i="19"/>
  <c r="C56" i="17"/>
  <c r="B55" i="17"/>
  <c r="I53" i="17"/>
  <c r="H52" i="17"/>
  <c r="F51" i="17"/>
  <c r="E50" i="17"/>
  <c r="D49" i="17"/>
  <c r="C48" i="17"/>
  <c r="B47" i="17"/>
  <c r="I45" i="17"/>
  <c r="H44" i="17"/>
  <c r="F43" i="17"/>
  <c r="H42" i="17"/>
  <c r="B42" i="17"/>
  <c r="D41" i="17"/>
  <c r="E40" i="17"/>
  <c r="H39" i="17"/>
  <c r="B39" i="17"/>
  <c r="C38" i="17"/>
  <c r="E37" i="17"/>
  <c r="H36" i="17"/>
  <c r="I35" i="17"/>
  <c r="C35" i="17"/>
  <c r="E34" i="17"/>
  <c r="H33" i="17"/>
  <c r="B33" i="17"/>
  <c r="B32" i="17"/>
  <c r="C22" i="17"/>
  <c r="L21" i="17"/>
  <c r="I19" i="17"/>
  <c r="D18" i="17"/>
  <c r="I15" i="17"/>
  <c r="I11" i="17"/>
  <c r="I9" i="17"/>
  <c r="I8" i="17"/>
  <c r="G7" i="17"/>
  <c r="L7" i="17" s="1"/>
  <c r="B7" i="17"/>
  <c r="H6" i="17"/>
  <c r="B6" i="17"/>
  <c r="H5" i="17"/>
  <c r="B5" i="17"/>
  <c r="E44" i="16"/>
  <c r="H43" i="16"/>
  <c r="D43" i="16"/>
  <c r="G42" i="16"/>
  <c r="C42" i="16"/>
  <c r="F41" i="16"/>
  <c r="B41" i="16"/>
  <c r="E40" i="16"/>
  <c r="H39" i="16"/>
  <c r="D39" i="16"/>
  <c r="G38" i="16"/>
  <c r="C38" i="16"/>
  <c r="F37" i="16"/>
  <c r="B37" i="16"/>
  <c r="E36" i="16"/>
  <c r="H35" i="16"/>
  <c r="D35" i="16"/>
  <c r="G34" i="16"/>
  <c r="C34" i="16"/>
  <c r="F33" i="16"/>
  <c r="B33" i="16"/>
  <c r="E32" i="16"/>
  <c r="H31" i="16"/>
  <c r="D31" i="16"/>
  <c r="G30" i="16"/>
  <c r="C30" i="16"/>
  <c r="F29" i="16"/>
  <c r="B29" i="16"/>
  <c r="E28" i="16"/>
  <c r="H27" i="16"/>
  <c r="D27" i="16"/>
  <c r="G26" i="16"/>
  <c r="C26" i="16"/>
  <c r="F25" i="16"/>
  <c r="B25" i="16"/>
  <c r="E24" i="16"/>
  <c r="H23" i="16"/>
  <c r="D23" i="16"/>
  <c r="G22" i="16"/>
  <c r="C22" i="16"/>
  <c r="F21" i="16"/>
  <c r="B21" i="16"/>
  <c r="E20" i="16"/>
  <c r="H19" i="16"/>
  <c r="D19" i="16"/>
  <c r="G18" i="16"/>
  <c r="C18" i="16"/>
  <c r="F17" i="16"/>
  <c r="B17" i="16"/>
  <c r="D16" i="16"/>
  <c r="F15" i="16"/>
  <c r="B15" i="16"/>
  <c r="H12" i="16"/>
  <c r="C12" i="16"/>
  <c r="G11" i="16"/>
  <c r="C11" i="16"/>
  <c r="G10" i="16"/>
  <c r="B10" i="16"/>
  <c r="F9" i="16"/>
  <c r="J9" i="16" s="1"/>
  <c r="B9" i="16"/>
  <c r="F8" i="16"/>
  <c r="J8" i="16" s="1"/>
  <c r="B8" i="16"/>
  <c r="F7" i="16"/>
  <c r="J7" i="16" s="1"/>
  <c r="B7" i="16"/>
  <c r="F6" i="16"/>
  <c r="J6" i="16" s="1"/>
  <c r="B6" i="16"/>
  <c r="F5" i="16"/>
  <c r="J5" i="16" s="1"/>
  <c r="B5" i="16"/>
  <c r="E45" i="15"/>
  <c r="H44" i="15"/>
  <c r="D44" i="15"/>
  <c r="G43" i="15"/>
  <c r="C43" i="15"/>
  <c r="F42" i="15"/>
  <c r="B42" i="15"/>
  <c r="E41" i="15"/>
  <c r="H40" i="15"/>
  <c r="D40" i="15"/>
  <c r="G39" i="15"/>
  <c r="C39" i="15"/>
  <c r="F38" i="15"/>
  <c r="B38" i="15"/>
  <c r="E37" i="15"/>
  <c r="H36" i="15"/>
  <c r="D36" i="15"/>
  <c r="G35" i="15"/>
  <c r="C35" i="15"/>
  <c r="F34" i="15"/>
  <c r="B34" i="15"/>
  <c r="E33" i="15"/>
  <c r="H32" i="15"/>
  <c r="D32" i="15"/>
  <c r="G31" i="15"/>
  <c r="C31" i="15"/>
  <c r="F30" i="15"/>
  <c r="B30" i="15"/>
  <c r="E29" i="15"/>
  <c r="H28" i="15"/>
  <c r="D28" i="15"/>
  <c r="G27" i="15"/>
  <c r="C27" i="15"/>
  <c r="F26" i="15"/>
  <c r="B26" i="15"/>
  <c r="E25" i="15"/>
  <c r="H24" i="15"/>
  <c r="D24" i="15"/>
  <c r="G23" i="15"/>
  <c r="C23" i="15"/>
  <c r="F22" i="15"/>
  <c r="B22" i="15"/>
  <c r="E21" i="15"/>
  <c r="H20" i="15"/>
  <c r="D20" i="15"/>
  <c r="G19" i="15"/>
  <c r="C19" i="15"/>
  <c r="F18" i="15"/>
  <c r="B18" i="15"/>
  <c r="D17" i="15"/>
  <c r="C13" i="15"/>
  <c r="F11" i="15"/>
  <c r="J11" i="15" s="1"/>
  <c r="G6" i="15"/>
  <c r="D36" i="14"/>
  <c r="B34" i="14"/>
  <c r="G31" i="14"/>
  <c r="E29" i="14"/>
  <c r="C27" i="14"/>
  <c r="H24" i="14"/>
  <c r="F22" i="14"/>
  <c r="D20" i="14"/>
  <c r="B18" i="14"/>
  <c r="G15" i="14"/>
  <c r="C11" i="14"/>
  <c r="C6" i="14"/>
  <c r="C5" i="14"/>
  <c r="C45" i="13"/>
  <c r="B44" i="13"/>
  <c r="H42" i="13"/>
  <c r="G41" i="13"/>
  <c r="F40" i="13"/>
  <c r="E39" i="13"/>
  <c r="D38" i="13"/>
  <c r="C37" i="13"/>
  <c r="B36" i="13"/>
  <c r="H34" i="13"/>
  <c r="G33" i="13"/>
  <c r="C33" i="13"/>
  <c r="F32" i="13"/>
  <c r="B32" i="13"/>
  <c r="E31" i="13"/>
  <c r="H30" i="13"/>
  <c r="D30" i="13"/>
  <c r="G29" i="13"/>
  <c r="C29" i="13"/>
  <c r="F28" i="13"/>
  <c r="B28" i="13"/>
  <c r="E27" i="13"/>
  <c r="H26" i="13"/>
  <c r="D26" i="13"/>
  <c r="G25" i="13"/>
  <c r="C25" i="13"/>
  <c r="F24" i="13"/>
  <c r="B24" i="13"/>
  <c r="E23" i="13"/>
  <c r="H22" i="13"/>
  <c r="D22" i="13"/>
  <c r="G21" i="13"/>
  <c r="C21" i="13"/>
  <c r="F20" i="13"/>
  <c r="B20" i="13"/>
  <c r="E19" i="13"/>
  <c r="H18" i="13"/>
  <c r="D18" i="13"/>
  <c r="G17" i="13"/>
  <c r="C17" i="13"/>
  <c r="F16" i="13"/>
  <c r="B16" i="13"/>
  <c r="E15" i="13"/>
  <c r="H14" i="13"/>
  <c r="D14" i="13"/>
  <c r="G13" i="13"/>
  <c r="C13" i="13"/>
  <c r="F12" i="13"/>
  <c r="B12" i="13"/>
  <c r="E11" i="13"/>
  <c r="H10" i="13"/>
  <c r="D10" i="13"/>
  <c r="G9" i="13"/>
  <c r="C9" i="13"/>
  <c r="F8" i="13"/>
  <c r="B8" i="13"/>
  <c r="E7" i="13"/>
  <c r="H6" i="13"/>
  <c r="D6" i="13"/>
  <c r="G5" i="13"/>
  <c r="C5" i="13"/>
  <c r="G35" i="12"/>
  <c r="C35" i="12"/>
  <c r="F34" i="12"/>
  <c r="B34" i="12"/>
  <c r="E33" i="12"/>
  <c r="H32" i="12"/>
  <c r="D32" i="12"/>
  <c r="G31" i="12"/>
  <c r="C31" i="12"/>
  <c r="F30" i="12"/>
  <c r="B30" i="12"/>
  <c r="E29" i="12"/>
  <c r="H28" i="12"/>
  <c r="D28" i="12"/>
  <c r="G27" i="12"/>
  <c r="C27" i="12"/>
  <c r="F26" i="12"/>
  <c r="B26" i="12"/>
  <c r="E25" i="12"/>
  <c r="H24" i="12"/>
  <c r="D24" i="12"/>
  <c r="G23" i="12"/>
  <c r="C23" i="12"/>
  <c r="F22" i="12"/>
  <c r="B22" i="12"/>
  <c r="E21" i="12"/>
  <c r="H20" i="12"/>
  <c r="D20" i="12"/>
  <c r="G19" i="12"/>
  <c r="C19" i="12"/>
  <c r="F18" i="12"/>
  <c r="B18" i="12"/>
  <c r="E17" i="12"/>
  <c r="H16" i="12"/>
  <c r="D16" i="12"/>
  <c r="G15" i="12"/>
  <c r="C15" i="12"/>
  <c r="F14" i="12"/>
  <c r="B14" i="12"/>
  <c r="E13" i="12"/>
  <c r="H12" i="12"/>
  <c r="D12" i="12"/>
  <c r="H11" i="12"/>
  <c r="C11" i="12"/>
  <c r="G10" i="12"/>
  <c r="B10" i="12"/>
  <c r="B9" i="12"/>
  <c r="E8" i="12"/>
  <c r="D7" i="12"/>
  <c r="E6" i="12"/>
  <c r="E36" i="11"/>
  <c r="E35" i="11"/>
  <c r="E34" i="11"/>
  <c r="E33" i="11"/>
  <c r="E32" i="11"/>
  <c r="E31" i="11"/>
  <c r="E30" i="11"/>
  <c r="H29" i="11"/>
  <c r="C29" i="11"/>
  <c r="G28" i="11"/>
  <c r="B28" i="11"/>
  <c r="H26" i="11"/>
  <c r="C26" i="11"/>
  <c r="D23" i="11"/>
  <c r="H22" i="11"/>
  <c r="C22" i="11"/>
  <c r="G21" i="11"/>
  <c r="B21" i="11"/>
  <c r="E20" i="11"/>
  <c r="B19" i="11"/>
  <c r="C18" i="11"/>
  <c r="D17" i="11"/>
  <c r="D15" i="11"/>
  <c r="H14" i="11"/>
  <c r="C14" i="11"/>
  <c r="D12" i="11"/>
  <c r="H11" i="11"/>
  <c r="C11" i="11"/>
  <c r="G10" i="11"/>
  <c r="B10" i="11"/>
  <c r="E9" i="11"/>
  <c r="D8" i="11"/>
  <c r="H7" i="11"/>
  <c r="C7" i="11"/>
  <c r="G6" i="11"/>
  <c r="C6" i="11"/>
  <c r="G5" i="11"/>
  <c r="B5" i="11"/>
  <c r="C4" i="11"/>
  <c r="D3" i="11"/>
  <c r="E2" i="11"/>
  <c r="H22" i="9"/>
  <c r="D22" i="9"/>
  <c r="G21" i="9"/>
  <c r="C21" i="9"/>
  <c r="F20" i="9"/>
  <c r="B20" i="9"/>
  <c r="E19" i="9"/>
  <c r="H18" i="9"/>
  <c r="D18" i="9"/>
  <c r="G17" i="9"/>
  <c r="C17" i="9"/>
  <c r="F16" i="9"/>
  <c r="B16" i="9"/>
  <c r="E15" i="9"/>
  <c r="H14" i="9"/>
  <c r="D14" i="9"/>
  <c r="G13" i="9"/>
  <c r="C13" i="9"/>
  <c r="F12" i="9"/>
  <c r="B12" i="9"/>
  <c r="E11" i="9"/>
  <c r="D10" i="9"/>
  <c r="H9" i="9"/>
  <c r="C9" i="9"/>
  <c r="G8" i="9"/>
  <c r="C8" i="9"/>
  <c r="G7" i="9"/>
  <c r="B7" i="9"/>
  <c r="C6" i="9"/>
  <c r="D17" i="8"/>
  <c r="G16" i="8"/>
  <c r="B16" i="8"/>
  <c r="E14" i="8"/>
  <c r="I13" i="8"/>
  <c r="C13" i="8"/>
  <c r="E12" i="8"/>
  <c r="I11" i="8"/>
  <c r="C11" i="8"/>
  <c r="E10" i="8"/>
  <c r="I9" i="8"/>
  <c r="C9" i="8"/>
  <c r="B8" i="8"/>
  <c r="D7" i="8"/>
  <c r="D6" i="8"/>
  <c r="D5" i="8"/>
  <c r="D4" i="8"/>
  <c r="E36" i="7"/>
  <c r="I35" i="7"/>
  <c r="D35" i="7"/>
  <c r="G34" i="7"/>
  <c r="C34" i="7"/>
  <c r="F33" i="7"/>
  <c r="B33" i="7"/>
  <c r="E32" i="7"/>
  <c r="I31" i="7"/>
  <c r="D31" i="7"/>
  <c r="G30" i="7"/>
  <c r="C30" i="7"/>
  <c r="F29" i="7"/>
  <c r="B29" i="7"/>
  <c r="E28" i="7"/>
  <c r="I27" i="7"/>
  <c r="D27" i="7"/>
  <c r="G26" i="7"/>
  <c r="C26" i="7"/>
  <c r="F25" i="7"/>
  <c r="B25" i="7"/>
  <c r="E24" i="7"/>
  <c r="I23" i="7"/>
  <c r="D23" i="7"/>
  <c r="G22" i="7"/>
  <c r="C22" i="7"/>
  <c r="I20" i="7"/>
  <c r="C20" i="7"/>
  <c r="G19" i="7"/>
  <c r="B19" i="7"/>
  <c r="I17" i="7"/>
  <c r="C17" i="7"/>
  <c r="G16" i="7"/>
  <c r="B16" i="7"/>
  <c r="E15" i="7"/>
  <c r="D14" i="7"/>
  <c r="I13" i="7"/>
  <c r="C13" i="7"/>
  <c r="G12" i="7"/>
  <c r="B12" i="7"/>
  <c r="B11" i="7"/>
  <c r="E10" i="7"/>
  <c r="B9" i="7"/>
  <c r="C8" i="7"/>
  <c r="D7" i="7"/>
  <c r="E13" i="6"/>
  <c r="B11" i="6"/>
  <c r="B10" i="6"/>
  <c r="B9" i="6"/>
  <c r="B8" i="6"/>
  <c r="C7" i="6"/>
  <c r="B6" i="6"/>
  <c r="E37" i="3"/>
  <c r="H36" i="3"/>
  <c r="D36" i="3"/>
  <c r="G35" i="3"/>
  <c r="C35" i="3"/>
  <c r="F34" i="3"/>
  <c r="B34" i="3"/>
  <c r="E33" i="3"/>
  <c r="H32" i="3"/>
  <c r="D32" i="3"/>
  <c r="G31" i="3"/>
  <c r="C31" i="3"/>
  <c r="F30" i="3"/>
  <c r="B30" i="3"/>
  <c r="E29" i="3"/>
  <c r="H28" i="3"/>
  <c r="D28" i="3"/>
  <c r="G27" i="3"/>
  <c r="C27" i="3"/>
  <c r="F26" i="3"/>
  <c r="B26" i="3"/>
  <c r="E25" i="3"/>
  <c r="H24" i="3"/>
  <c r="D24" i="3"/>
  <c r="G23" i="3"/>
  <c r="C23" i="3"/>
  <c r="F22" i="3"/>
  <c r="B22" i="3"/>
  <c r="F21" i="3"/>
  <c r="J21" i="3" s="1"/>
  <c r="B21" i="3"/>
  <c r="F20" i="3"/>
  <c r="J20" i="3" s="1"/>
  <c r="B20" i="3"/>
  <c r="E19" i="3"/>
  <c r="H18" i="3"/>
  <c r="D18" i="3"/>
  <c r="H17" i="3"/>
  <c r="D17" i="3"/>
  <c r="H16" i="3"/>
  <c r="D16" i="3"/>
  <c r="H15" i="3"/>
  <c r="D15" i="3"/>
  <c r="H14" i="3"/>
  <c r="C14" i="3"/>
  <c r="G13" i="3"/>
  <c r="B13" i="3"/>
  <c r="E12" i="3"/>
  <c r="D11" i="3"/>
  <c r="H10" i="3"/>
  <c r="C10" i="3"/>
  <c r="D9" i="3"/>
  <c r="E8" i="3"/>
  <c r="D8" i="3"/>
  <c r="G8" i="13"/>
  <c r="D27" i="12"/>
  <c r="E24" i="12"/>
  <c r="G22" i="12"/>
  <c r="E20" i="12"/>
  <c r="F17" i="12"/>
  <c r="D15" i="12"/>
  <c r="B13" i="12"/>
  <c r="H10" i="12"/>
  <c r="G8" i="12"/>
  <c r="B6" i="12"/>
  <c r="D29" i="11"/>
  <c r="C25" i="11"/>
  <c r="H21" i="11"/>
  <c r="C19" i="11"/>
  <c r="E15" i="11"/>
  <c r="G9" i="11"/>
  <c r="D7" i="11"/>
  <c r="D4" i="11"/>
  <c r="H21" i="9"/>
  <c r="E18" i="9"/>
  <c r="C16" i="9"/>
  <c r="D13" i="9"/>
  <c r="B11" i="9"/>
  <c r="H8" i="9"/>
  <c r="G14" i="8"/>
  <c r="B12" i="8"/>
  <c r="D9" i="8"/>
  <c r="E5" i="8"/>
  <c r="B36" i="7"/>
  <c r="G33" i="7"/>
  <c r="E31" i="7"/>
  <c r="C29" i="7"/>
  <c r="I26" i="7"/>
  <c r="F24" i="7"/>
  <c r="I19" i="7"/>
  <c r="C16" i="7"/>
  <c r="D13" i="7"/>
  <c r="C11" i="7"/>
  <c r="D8" i="7"/>
  <c r="C9" i="6"/>
  <c r="F37" i="3"/>
  <c r="D35" i="3"/>
  <c r="B33" i="3"/>
  <c r="G30" i="3"/>
  <c r="E28" i="3"/>
  <c r="C26" i="3"/>
  <c r="H23" i="3"/>
  <c r="G21" i="3"/>
  <c r="G19" i="3"/>
  <c r="E17" i="3"/>
  <c r="D14" i="3"/>
  <c r="B12" i="3"/>
  <c r="D16" i="15"/>
  <c r="H14" i="15"/>
  <c r="B11" i="15"/>
  <c r="D9" i="15"/>
  <c r="H7" i="15"/>
  <c r="B6" i="15"/>
  <c r="G35" i="14"/>
  <c r="E33" i="14"/>
  <c r="C31" i="14"/>
  <c r="H28" i="14"/>
  <c r="F26" i="14"/>
  <c r="D24" i="14"/>
  <c r="B22" i="14"/>
  <c r="G19" i="14"/>
  <c r="E17" i="14"/>
  <c r="C15" i="14"/>
  <c r="E9" i="14"/>
  <c r="E7" i="14"/>
  <c r="B6" i="14"/>
  <c r="H45" i="13"/>
  <c r="G44" i="13"/>
  <c r="F43" i="13"/>
  <c r="E42" i="13"/>
  <c r="D41" i="13"/>
  <c r="C40" i="13"/>
  <c r="B39" i="13"/>
  <c r="H37" i="13"/>
  <c r="G36" i="13"/>
  <c r="F35" i="13"/>
  <c r="E34" i="13"/>
  <c r="F33" i="13"/>
  <c r="B33" i="13"/>
  <c r="E32" i="13"/>
  <c r="H31" i="13"/>
  <c r="D31" i="13"/>
  <c r="G30" i="13"/>
  <c r="C30" i="13"/>
  <c r="F29" i="13"/>
  <c r="B29" i="13"/>
  <c r="E28" i="13"/>
  <c r="H27" i="13"/>
  <c r="D27" i="13"/>
  <c r="G26" i="13"/>
  <c r="C26" i="13"/>
  <c r="F25" i="13"/>
  <c r="B25" i="13"/>
  <c r="E24" i="13"/>
  <c r="H23" i="13"/>
  <c r="D23" i="13"/>
  <c r="G22" i="13"/>
  <c r="C22" i="13"/>
  <c r="F21" i="13"/>
  <c r="B21" i="13"/>
  <c r="E20" i="13"/>
  <c r="H19" i="13"/>
  <c r="D19" i="13"/>
  <c r="G18" i="13"/>
  <c r="C18" i="13"/>
  <c r="F17" i="13"/>
  <c r="B17" i="13"/>
  <c r="E16" i="13"/>
  <c r="H15" i="13"/>
  <c r="D15" i="13"/>
  <c r="G14" i="13"/>
  <c r="C14" i="13"/>
  <c r="F13" i="13"/>
  <c r="B13" i="13"/>
  <c r="E12" i="13"/>
  <c r="H11" i="13"/>
  <c r="D11" i="13"/>
  <c r="G10" i="13"/>
  <c r="C10" i="13"/>
  <c r="F9" i="13"/>
  <c r="B9" i="13"/>
  <c r="E8" i="13"/>
  <c r="H7" i="13"/>
  <c r="D7" i="13"/>
  <c r="G6" i="13"/>
  <c r="C6" i="13"/>
  <c r="F5" i="13"/>
  <c r="B5" i="13"/>
  <c r="F35" i="12"/>
  <c r="B35" i="12"/>
  <c r="E34" i="12"/>
  <c r="H33" i="12"/>
  <c r="D33" i="12"/>
  <c r="G32" i="12"/>
  <c r="C32" i="12"/>
  <c r="F31" i="12"/>
  <c r="B31" i="12"/>
  <c r="E30" i="12"/>
  <c r="H29" i="12"/>
  <c r="D29" i="12"/>
  <c r="G28" i="12"/>
  <c r="C28" i="12"/>
  <c r="F27" i="12"/>
  <c r="B27" i="12"/>
  <c r="E26" i="12"/>
  <c r="H25" i="12"/>
  <c r="D25" i="12"/>
  <c r="G24" i="12"/>
  <c r="C24" i="12"/>
  <c r="F23" i="12"/>
  <c r="B23" i="12"/>
  <c r="E22" i="12"/>
  <c r="H21" i="12"/>
  <c r="D21" i="12"/>
  <c r="G20" i="12"/>
  <c r="C20" i="12"/>
  <c r="F19" i="12"/>
  <c r="B19" i="12"/>
  <c r="E18" i="12"/>
  <c r="H17" i="12"/>
  <c r="D17" i="12"/>
  <c r="G16" i="12"/>
  <c r="C16" i="12"/>
  <c r="F15" i="12"/>
  <c r="B15" i="12"/>
  <c r="E14" i="12"/>
  <c r="H13" i="12"/>
  <c r="D13" i="12"/>
  <c r="G12" i="12"/>
  <c r="C12" i="12"/>
  <c r="G11" i="12"/>
  <c r="B11" i="12"/>
  <c r="E10" i="12"/>
  <c r="E9" i="12"/>
  <c r="D8" i="12"/>
  <c r="H7" i="12"/>
  <c r="C7" i="12"/>
  <c r="D6" i="12"/>
  <c r="D36" i="11"/>
  <c r="D35" i="11"/>
  <c r="D34" i="11"/>
  <c r="D33" i="11"/>
  <c r="D32" i="11"/>
  <c r="D31" i="11"/>
  <c r="D30" i="11"/>
  <c r="G29" i="11"/>
  <c r="B29" i="11"/>
  <c r="E28" i="11"/>
  <c r="G26" i="11"/>
  <c r="B26" i="11"/>
  <c r="H23" i="11"/>
  <c r="C23" i="11"/>
  <c r="G22" i="11"/>
  <c r="B22" i="11"/>
  <c r="E21" i="11"/>
  <c r="D20" i="11"/>
  <c r="E19" i="11"/>
  <c r="B18" i="11"/>
  <c r="C17" i="11"/>
  <c r="H15" i="11"/>
  <c r="C15" i="11"/>
  <c r="G14" i="11"/>
  <c r="B14" i="11"/>
  <c r="H12" i="11"/>
  <c r="C12" i="11"/>
  <c r="G11" i="11"/>
  <c r="B11" i="11"/>
  <c r="E10" i="11"/>
  <c r="D9" i="11"/>
  <c r="H8" i="11"/>
  <c r="C8" i="11"/>
  <c r="G7" i="11"/>
  <c r="B7" i="11"/>
  <c r="B6" i="11"/>
  <c r="E5" i="11"/>
  <c r="B4" i="11"/>
  <c r="C3" i="11"/>
  <c r="D2" i="11"/>
  <c r="G22" i="9"/>
  <c r="C22" i="9"/>
  <c r="F21" i="9"/>
  <c r="B21" i="9"/>
  <c r="E20" i="9"/>
  <c r="H19" i="9"/>
  <c r="D19" i="9"/>
  <c r="G18" i="9"/>
  <c r="C18" i="9"/>
  <c r="F17" i="9"/>
  <c r="B17" i="9"/>
  <c r="E16" i="9"/>
  <c r="H15" i="9"/>
  <c r="D15" i="9"/>
  <c r="G14" i="9"/>
  <c r="C14" i="9"/>
  <c r="F13" i="9"/>
  <c r="B13" i="9"/>
  <c r="E12" i="9"/>
  <c r="H11" i="9"/>
  <c r="D11" i="9"/>
  <c r="H10" i="9"/>
  <c r="C10" i="9"/>
  <c r="G9" i="9"/>
  <c r="B9" i="9"/>
  <c r="F8" i="9"/>
  <c r="J8" i="9" s="1"/>
  <c r="J3" i="9" s="1"/>
  <c r="M3" i="9" s="1"/>
  <c r="B8" i="9"/>
  <c r="E7" i="9"/>
  <c r="B6" i="9"/>
  <c r="I17" i="8"/>
  <c r="C17" i="8"/>
  <c r="E16" i="8"/>
  <c r="D14" i="8"/>
  <c r="G13" i="8"/>
  <c r="B13" i="8"/>
  <c r="D12" i="8"/>
  <c r="G11" i="8"/>
  <c r="B11" i="8"/>
  <c r="D10" i="8"/>
  <c r="G9" i="8"/>
  <c r="B9" i="8"/>
  <c r="E8" i="8"/>
  <c r="I7" i="8"/>
  <c r="C7" i="8"/>
  <c r="C6" i="8"/>
  <c r="C5" i="8"/>
  <c r="C4" i="8"/>
  <c r="I36" i="7"/>
  <c r="D36" i="7"/>
  <c r="G35" i="7"/>
  <c r="C35" i="7"/>
  <c r="F34" i="7"/>
  <c r="B34" i="7"/>
  <c r="E33" i="7"/>
  <c r="I32" i="7"/>
  <c r="D32" i="7"/>
  <c r="G31" i="7"/>
  <c r="C31" i="7"/>
  <c r="F30" i="7"/>
  <c r="B30" i="7"/>
  <c r="E29" i="7"/>
  <c r="I28" i="7"/>
  <c r="D28" i="7"/>
  <c r="G27" i="7"/>
  <c r="C27" i="7"/>
  <c r="F26" i="7"/>
  <c r="B26" i="7"/>
  <c r="E25" i="7"/>
  <c r="I24" i="7"/>
  <c r="D24" i="7"/>
  <c r="G23" i="7"/>
  <c r="C23" i="7"/>
  <c r="F22" i="7"/>
  <c r="B22" i="7"/>
  <c r="G20" i="7"/>
  <c r="B20" i="7"/>
  <c r="E19" i="7"/>
  <c r="G17" i="7"/>
  <c r="B17" i="7"/>
  <c r="E16" i="7"/>
  <c r="D15" i="7"/>
  <c r="I14" i="7"/>
  <c r="C14" i="7"/>
  <c r="G13" i="7"/>
  <c r="B13" i="7"/>
  <c r="E12" i="7"/>
  <c r="E11" i="7"/>
  <c r="D10" i="7"/>
  <c r="E9" i="7"/>
  <c r="B8" i="7"/>
  <c r="C7" i="7"/>
  <c r="C13" i="6"/>
  <c r="B7" i="6"/>
  <c r="H37" i="3"/>
  <c r="D37" i="3"/>
  <c r="G36" i="3"/>
  <c r="C36" i="3"/>
  <c r="F35" i="3"/>
  <c r="B35" i="3"/>
  <c r="E34" i="3"/>
  <c r="H33" i="3"/>
  <c r="D33" i="3"/>
  <c r="G32" i="3"/>
  <c r="C32" i="3"/>
  <c r="F31" i="3"/>
  <c r="B31" i="3"/>
  <c r="E30" i="3"/>
  <c r="H29" i="3"/>
  <c r="D29" i="3"/>
  <c r="G28" i="3"/>
  <c r="C28" i="3"/>
  <c r="F27" i="3"/>
  <c r="B27" i="3"/>
  <c r="E26" i="3"/>
  <c r="H25" i="3"/>
  <c r="D25" i="3"/>
  <c r="G24" i="3"/>
  <c r="C24" i="3"/>
  <c r="F23" i="3"/>
  <c r="B23" i="3"/>
  <c r="E22" i="3"/>
  <c r="E21" i="3"/>
  <c r="E20" i="3"/>
  <c r="D19" i="3"/>
  <c r="G18" i="3"/>
  <c r="C18" i="3"/>
  <c r="G17" i="3"/>
  <c r="C17" i="3"/>
  <c r="G16" i="3"/>
  <c r="C16" i="3"/>
  <c r="G15" i="3"/>
  <c r="C15" i="3"/>
  <c r="G14" i="3"/>
  <c r="B14" i="3"/>
  <c r="E13" i="3"/>
  <c r="D12" i="3"/>
  <c r="H11" i="3"/>
  <c r="C11" i="3"/>
  <c r="G10" i="3"/>
  <c r="B10" i="3"/>
  <c r="C9" i="3"/>
  <c r="B17" i="3"/>
  <c r="B16" i="3"/>
  <c r="F15" i="3"/>
  <c r="J15" i="3" s="1"/>
  <c r="B15" i="3"/>
  <c r="E14" i="3"/>
  <c r="D13" i="3"/>
  <c r="C12" i="3"/>
  <c r="B11" i="3"/>
  <c r="E10" i="3"/>
  <c r="B9" i="3"/>
  <c r="C8" i="3"/>
  <c r="H17" i="13"/>
  <c r="F11" i="13"/>
  <c r="E10" i="13"/>
  <c r="D9" i="13"/>
  <c r="F7" i="13"/>
  <c r="E6" i="13"/>
  <c r="H35" i="12"/>
  <c r="G34" i="12"/>
  <c r="B33" i="12"/>
  <c r="H31" i="12"/>
  <c r="G30" i="12"/>
  <c r="B29" i="12"/>
  <c r="G26" i="12"/>
  <c r="B25" i="12"/>
  <c r="C22" i="12"/>
  <c r="H19" i="12"/>
  <c r="C18" i="12"/>
  <c r="H15" i="12"/>
  <c r="F13" i="12"/>
  <c r="D11" i="12"/>
  <c r="C9" i="12"/>
  <c r="E7" i="12"/>
  <c r="D26" i="11"/>
  <c r="C21" i="11"/>
  <c r="D18" i="11"/>
  <c r="E12" i="11"/>
  <c r="C10" i="11"/>
  <c r="D6" i="11"/>
  <c r="E3" i="11"/>
  <c r="D21" i="9"/>
  <c r="C20" i="9"/>
  <c r="H17" i="9"/>
  <c r="F15" i="9"/>
  <c r="H13" i="9"/>
  <c r="C12" i="9"/>
  <c r="E10" i="9"/>
  <c r="H7" i="9"/>
  <c r="E17" i="8"/>
  <c r="B14" i="8"/>
  <c r="D11" i="8"/>
  <c r="G8" i="8"/>
  <c r="E6" i="8"/>
  <c r="F36" i="7"/>
  <c r="D34" i="7"/>
  <c r="B32" i="7"/>
  <c r="D30" i="7"/>
  <c r="B28" i="7"/>
  <c r="G25" i="7"/>
  <c r="E23" i="7"/>
  <c r="D20" i="7"/>
  <c r="I16" i="7"/>
  <c r="E14" i="7"/>
  <c r="C12" i="7"/>
  <c r="G10" i="7"/>
  <c r="C10" i="6"/>
  <c r="C6" i="6"/>
  <c r="H35" i="3"/>
  <c r="F33" i="3"/>
  <c r="D31" i="3"/>
  <c r="F29" i="3"/>
  <c r="D27" i="3"/>
  <c r="F25" i="3"/>
  <c r="G22" i="3"/>
  <c r="C21" i="3"/>
  <c r="C13" i="3"/>
  <c r="E11" i="3"/>
  <c r="B8" i="3"/>
  <c r="C14" i="15"/>
  <c r="G12" i="15"/>
  <c r="H8" i="15"/>
  <c r="C7" i="15"/>
  <c r="E37" i="14"/>
  <c r="C35" i="14"/>
  <c r="H32" i="14"/>
  <c r="F30" i="14"/>
  <c r="D28" i="14"/>
  <c r="B26" i="14"/>
  <c r="G23" i="14"/>
  <c r="E21" i="14"/>
  <c r="C19" i="14"/>
  <c r="H16" i="14"/>
  <c r="F14" i="14"/>
  <c r="G10" i="14"/>
  <c r="B7" i="14"/>
  <c r="G45" i="13"/>
  <c r="F44" i="13"/>
  <c r="E43" i="13"/>
  <c r="D42" i="13"/>
  <c r="C41" i="13"/>
  <c r="B40" i="13"/>
  <c r="H38" i="13"/>
  <c r="G37" i="13"/>
  <c r="F36" i="13"/>
  <c r="E35" i="13"/>
  <c r="D34" i="13"/>
  <c r="E33" i="13"/>
  <c r="H32" i="13"/>
  <c r="D32" i="13"/>
  <c r="G31" i="13"/>
  <c r="C31" i="13"/>
  <c r="F30" i="13"/>
  <c r="B30" i="13"/>
  <c r="E29" i="13"/>
  <c r="H28" i="13"/>
  <c r="D28" i="13"/>
  <c r="G27" i="13"/>
  <c r="C27" i="13"/>
  <c r="F26" i="13"/>
  <c r="B26" i="13"/>
  <c r="E25" i="13"/>
  <c r="H24" i="13"/>
  <c r="D24" i="13"/>
  <c r="G23" i="13"/>
  <c r="C23" i="13"/>
  <c r="F22" i="13"/>
  <c r="B22" i="13"/>
  <c r="E21" i="13"/>
  <c r="H20" i="13"/>
  <c r="D20" i="13"/>
  <c r="G19" i="13"/>
  <c r="C19" i="13"/>
  <c r="F18" i="13"/>
  <c r="B18" i="13"/>
  <c r="E17" i="13"/>
  <c r="H16" i="13"/>
  <c r="D16" i="13"/>
  <c r="G15" i="13"/>
  <c r="C15" i="13"/>
  <c r="F14" i="13"/>
  <c r="B14" i="13"/>
  <c r="E13" i="13"/>
  <c r="H12" i="13"/>
  <c r="D12" i="13"/>
  <c r="G11" i="13"/>
  <c r="C11" i="13"/>
  <c r="F10" i="13"/>
  <c r="B10" i="13"/>
  <c r="E9" i="13"/>
  <c r="H8" i="13"/>
  <c r="D8" i="13"/>
  <c r="G7" i="13"/>
  <c r="C7" i="13"/>
  <c r="F6" i="13"/>
  <c r="B6" i="13"/>
  <c r="E5" i="13"/>
  <c r="E35" i="12"/>
  <c r="H34" i="12"/>
  <c r="D34" i="12"/>
  <c r="G33" i="12"/>
  <c r="C33" i="12"/>
  <c r="F32" i="12"/>
  <c r="B32" i="12"/>
  <c r="E31" i="12"/>
  <c r="H30" i="12"/>
  <c r="D30" i="12"/>
  <c r="G29" i="12"/>
  <c r="C29" i="12"/>
  <c r="F28" i="12"/>
  <c r="B28" i="12"/>
  <c r="E27" i="12"/>
  <c r="H26" i="12"/>
  <c r="D26" i="12"/>
  <c r="G25" i="12"/>
  <c r="C25" i="12"/>
  <c r="F24" i="12"/>
  <c r="B24" i="12"/>
  <c r="E23" i="12"/>
  <c r="H22" i="12"/>
  <c r="D22" i="12"/>
  <c r="G21" i="12"/>
  <c r="C21" i="12"/>
  <c r="F20" i="12"/>
  <c r="B20" i="12"/>
  <c r="E19" i="12"/>
  <c r="H18" i="12"/>
  <c r="D18" i="12"/>
  <c r="G17" i="12"/>
  <c r="C17" i="12"/>
  <c r="F16" i="12"/>
  <c r="B16" i="12"/>
  <c r="E15" i="12"/>
  <c r="H14" i="12"/>
  <c r="D14" i="12"/>
  <c r="G13" i="12"/>
  <c r="C13" i="12"/>
  <c r="F12" i="12"/>
  <c r="B12" i="12"/>
  <c r="E11" i="12"/>
  <c r="D10" i="12"/>
  <c r="H9" i="12"/>
  <c r="D9" i="12"/>
  <c r="H8" i="12"/>
  <c r="C8" i="12"/>
  <c r="G7" i="12"/>
  <c r="B7" i="12"/>
  <c r="C6" i="12"/>
  <c r="H36" i="11"/>
  <c r="C36" i="11"/>
  <c r="C35" i="11"/>
  <c r="C34" i="11"/>
  <c r="C33" i="11"/>
  <c r="C32" i="11"/>
  <c r="C31" i="11"/>
  <c r="C30" i="11"/>
  <c r="E29" i="11"/>
  <c r="D28" i="11"/>
  <c r="E26" i="11"/>
  <c r="C24" i="11"/>
  <c r="G23" i="11"/>
  <c r="B23" i="11"/>
  <c r="E22" i="11"/>
  <c r="D21" i="11"/>
  <c r="H20" i="11"/>
  <c r="C20" i="11"/>
  <c r="D19" i="11"/>
  <c r="E18" i="11"/>
  <c r="B17" i="11"/>
  <c r="G15" i="11"/>
  <c r="B15" i="11"/>
  <c r="E14" i="11"/>
  <c r="G12" i="11"/>
  <c r="B12" i="11"/>
  <c r="E11" i="11"/>
  <c r="D10" i="11"/>
  <c r="H9" i="11"/>
  <c r="C9" i="11"/>
  <c r="G8" i="11"/>
  <c r="B8" i="11"/>
  <c r="E7" i="11"/>
  <c r="E6" i="11"/>
  <c r="D5" i="11"/>
  <c r="E4" i="11"/>
  <c r="B3" i="11"/>
  <c r="C2" i="11"/>
  <c r="F22" i="9"/>
  <c r="B22" i="9"/>
  <c r="E21" i="9"/>
  <c r="H20" i="9"/>
  <c r="D20" i="9"/>
  <c r="G19" i="9"/>
  <c r="C19" i="9"/>
  <c r="F18" i="9"/>
  <c r="B18" i="9"/>
  <c r="E17" i="9"/>
  <c r="H16" i="9"/>
  <c r="D16" i="9"/>
  <c r="G15" i="9"/>
  <c r="C15" i="9"/>
  <c r="F14" i="9"/>
  <c r="B14" i="9"/>
  <c r="E13" i="9"/>
  <c r="H12" i="9"/>
  <c r="D12" i="9"/>
  <c r="G11" i="9"/>
  <c r="C11" i="9"/>
  <c r="G10" i="9"/>
  <c r="B10" i="9"/>
  <c r="E9" i="9"/>
  <c r="E8" i="9"/>
  <c r="D7" i="9"/>
  <c r="E6" i="9"/>
  <c r="G17" i="8"/>
  <c r="B17" i="8"/>
  <c r="D16" i="8"/>
  <c r="I14" i="8"/>
  <c r="C14" i="8"/>
  <c r="E13" i="8"/>
  <c r="I12" i="8"/>
  <c r="C12" i="8"/>
  <c r="E11" i="8"/>
  <c r="I10" i="8"/>
  <c r="C10" i="8"/>
  <c r="E9" i="8"/>
  <c r="I8" i="8"/>
  <c r="D8" i="8"/>
  <c r="G7" i="8"/>
  <c r="B7" i="8"/>
  <c r="B6" i="8"/>
  <c r="B5" i="8"/>
  <c r="B4" i="8"/>
  <c r="G36" i="7"/>
  <c r="C36" i="7"/>
  <c r="F35" i="7"/>
  <c r="B35" i="7"/>
  <c r="E34" i="7"/>
  <c r="I33" i="7"/>
  <c r="D33" i="7"/>
  <c r="G32" i="7"/>
  <c r="C32" i="7"/>
  <c r="F31" i="7"/>
  <c r="B31" i="7"/>
  <c r="E30" i="7"/>
  <c r="I29" i="7"/>
  <c r="D29" i="7"/>
  <c r="G28" i="7"/>
  <c r="C28" i="7"/>
  <c r="F27" i="7"/>
  <c r="B27" i="7"/>
  <c r="E26" i="7"/>
  <c r="I25" i="7"/>
  <c r="D25" i="7"/>
  <c r="G24" i="7"/>
  <c r="C24" i="7"/>
  <c r="F23" i="7"/>
  <c r="B23" i="7"/>
  <c r="E22" i="7"/>
  <c r="E20" i="7"/>
  <c r="D19" i="7"/>
  <c r="E17" i="7"/>
  <c r="D16" i="7"/>
  <c r="I15" i="7"/>
  <c r="C15" i="7"/>
  <c r="G14" i="7"/>
  <c r="B14" i="7"/>
  <c r="E13" i="7"/>
  <c r="D12" i="7"/>
  <c r="I11" i="7"/>
  <c r="D11" i="7"/>
  <c r="I10" i="7"/>
  <c r="C10" i="7"/>
  <c r="D9" i="7"/>
  <c r="E8" i="7"/>
  <c r="B7" i="7"/>
  <c r="B13" i="6"/>
  <c r="E11" i="6"/>
  <c r="E10" i="6"/>
  <c r="E9" i="6"/>
  <c r="E8" i="6"/>
  <c r="E7" i="6"/>
  <c r="G37" i="3"/>
  <c r="C37" i="3"/>
  <c r="F36" i="3"/>
  <c r="B36" i="3"/>
  <c r="E35" i="3"/>
  <c r="H34" i="3"/>
  <c r="D34" i="3"/>
  <c r="G33" i="3"/>
  <c r="C33" i="3"/>
  <c r="F32" i="3"/>
  <c r="B32" i="3"/>
  <c r="E31" i="3"/>
  <c r="H30" i="3"/>
  <c r="D30" i="3"/>
  <c r="G29" i="3"/>
  <c r="C29" i="3"/>
  <c r="F28" i="3"/>
  <c r="B28" i="3"/>
  <c r="E27" i="3"/>
  <c r="H26" i="3"/>
  <c r="D26" i="3"/>
  <c r="G25" i="3"/>
  <c r="C25" i="3"/>
  <c r="F24" i="3"/>
  <c r="B24" i="3"/>
  <c r="E23" i="3"/>
  <c r="H22" i="3"/>
  <c r="D22" i="3"/>
  <c r="H21" i="3"/>
  <c r="D21" i="3"/>
  <c r="H20" i="3"/>
  <c r="D20" i="3"/>
  <c r="H19" i="3"/>
  <c r="C19" i="3"/>
  <c r="F18" i="3"/>
  <c r="J18" i="3" s="1"/>
  <c r="B18" i="3"/>
  <c r="F17" i="3"/>
  <c r="J17" i="3" s="1"/>
  <c r="F16" i="3"/>
  <c r="J16" i="3" s="1"/>
  <c r="H12" i="3"/>
  <c r="G11" i="3"/>
  <c r="D17" i="13"/>
  <c r="H5" i="13"/>
  <c r="C34" i="12"/>
  <c r="D31" i="12"/>
  <c r="F29" i="12"/>
  <c r="H27" i="12"/>
  <c r="F25" i="12"/>
  <c r="D23" i="12"/>
  <c r="B21" i="12"/>
  <c r="G18" i="12"/>
  <c r="E16" i="12"/>
  <c r="C14" i="12"/>
  <c r="G9" i="12"/>
  <c r="B36" i="11"/>
  <c r="H28" i="11"/>
  <c r="D22" i="11"/>
  <c r="B20" i="11"/>
  <c r="D11" i="11"/>
  <c r="B9" i="11"/>
  <c r="H6" i="11"/>
  <c r="C5" i="11"/>
  <c r="B2" i="11"/>
  <c r="G20" i="9"/>
  <c r="B19" i="9"/>
  <c r="G16" i="9"/>
  <c r="E14" i="9"/>
  <c r="F11" i="9"/>
  <c r="D9" i="9"/>
  <c r="D6" i="9"/>
  <c r="C16" i="8"/>
  <c r="G12" i="8"/>
  <c r="B10" i="8"/>
  <c r="E7" i="8"/>
  <c r="E4" i="8"/>
  <c r="E35" i="7"/>
  <c r="C33" i="7"/>
  <c r="I30" i="7"/>
  <c r="F28" i="7"/>
  <c r="D26" i="7"/>
  <c r="B24" i="7"/>
  <c r="D22" i="7"/>
  <c r="D17" i="7"/>
  <c r="B15" i="7"/>
  <c r="I12" i="7"/>
  <c r="B10" i="7"/>
  <c r="E7" i="7"/>
  <c r="C11" i="6"/>
  <c r="E36" i="3"/>
  <c r="C34" i="3"/>
  <c r="H31" i="3"/>
  <c r="B29" i="3"/>
  <c r="G26" i="3"/>
  <c r="E24" i="3"/>
  <c r="C22" i="3"/>
  <c r="G20" i="3"/>
  <c r="E18" i="3"/>
  <c r="E15" i="3"/>
  <c r="G12" i="3"/>
  <c r="E9" i="3"/>
  <c r="D15" i="15"/>
  <c r="G13" i="15"/>
  <c r="B12" i="15"/>
  <c r="E10" i="15"/>
  <c r="D8" i="15"/>
  <c r="H36" i="14"/>
  <c r="F34" i="14"/>
  <c r="D32" i="14"/>
  <c r="B30" i="14"/>
  <c r="G27" i="14"/>
  <c r="E25" i="14"/>
  <c r="C23" i="14"/>
  <c r="H20" i="14"/>
  <c r="F18" i="14"/>
  <c r="D16" i="14"/>
  <c r="B14" i="14"/>
  <c r="H11" i="14"/>
  <c r="B10" i="14"/>
  <c r="D8" i="14"/>
  <c r="D5" i="14"/>
  <c r="D45" i="13"/>
  <c r="C44" i="13"/>
  <c r="B43" i="13"/>
  <c r="H41" i="13"/>
  <c r="G40" i="13"/>
  <c r="F39" i="13"/>
  <c r="E38" i="13"/>
  <c r="D37" i="13"/>
  <c r="C36" i="13"/>
  <c r="B35" i="13"/>
  <c r="H33" i="13"/>
  <c r="D33" i="13"/>
  <c r="G32" i="13"/>
  <c r="C32" i="13"/>
  <c r="F31" i="13"/>
  <c r="B31" i="13"/>
  <c r="E30" i="13"/>
  <c r="H29" i="13"/>
  <c r="D29" i="13"/>
  <c r="G28" i="13"/>
  <c r="C28" i="13"/>
  <c r="F27" i="13"/>
  <c r="B27" i="13"/>
  <c r="E26" i="13"/>
  <c r="H25" i="13"/>
  <c r="D25" i="13"/>
  <c r="G24" i="13"/>
  <c r="C24" i="13"/>
  <c r="F23" i="13"/>
  <c r="B23" i="13"/>
  <c r="E22" i="13"/>
  <c r="H21" i="13"/>
  <c r="D21" i="13"/>
  <c r="G20" i="13"/>
  <c r="C20" i="13"/>
  <c r="F19" i="13"/>
  <c r="B19" i="13"/>
  <c r="E18" i="13"/>
  <c r="G16" i="13"/>
  <c r="C16" i="13"/>
  <c r="F15" i="13"/>
  <c r="B15" i="13"/>
  <c r="E14" i="13"/>
  <c r="H13" i="13"/>
  <c r="D13" i="13"/>
  <c r="G12" i="13"/>
  <c r="C12" i="13"/>
  <c r="B11" i="13"/>
  <c r="H9" i="13"/>
  <c r="C8" i="13"/>
  <c r="B7" i="13"/>
  <c r="D5" i="13"/>
  <c r="D35" i="12"/>
  <c r="F33" i="12"/>
  <c r="E32" i="12"/>
  <c r="C30" i="12"/>
  <c r="E28" i="12"/>
  <c r="C26" i="12"/>
  <c r="H23" i="12"/>
  <c r="F21" i="12"/>
  <c r="D19" i="12"/>
  <c r="B17" i="12"/>
  <c r="G14" i="12"/>
  <c r="E12" i="12"/>
  <c r="C10" i="12"/>
  <c r="B8" i="12"/>
  <c r="G36" i="11"/>
  <c r="C28" i="11"/>
  <c r="E23" i="11"/>
  <c r="G20" i="11"/>
  <c r="E17" i="11"/>
  <c r="D14" i="11"/>
  <c r="H10" i="11"/>
  <c r="E8" i="11"/>
  <c r="H5" i="11"/>
  <c r="E22" i="9"/>
  <c r="F19" i="9"/>
  <c r="D17" i="9"/>
  <c r="B15" i="9"/>
  <c r="G12" i="9"/>
  <c r="D8" i="9"/>
  <c r="C7" i="9"/>
  <c r="I16" i="8"/>
  <c r="D13" i="8"/>
  <c r="G10" i="8"/>
  <c r="C8" i="8"/>
  <c r="I34" i="7"/>
  <c r="F32" i="7"/>
  <c r="G29" i="7"/>
  <c r="E27" i="7"/>
  <c r="C25" i="7"/>
  <c r="I22" i="7"/>
  <c r="C19" i="7"/>
  <c r="G15" i="7"/>
  <c r="G11" i="7"/>
  <c r="C9" i="7"/>
  <c r="C8" i="6"/>
  <c r="B37" i="3"/>
  <c r="G34" i="3"/>
  <c r="E32" i="3"/>
  <c r="C30" i="3"/>
  <c r="H27" i="3"/>
  <c r="B25" i="3"/>
  <c r="D23" i="3"/>
  <c r="C20" i="3"/>
  <c r="E16" i="3"/>
  <c r="H13" i="3"/>
  <c r="D10" i="3"/>
  <c r="L32" i="17"/>
  <c r="F5" i="7"/>
  <c r="K5" i="7" s="1"/>
  <c r="K3" i="7" s="1"/>
  <c r="N32" i="17"/>
  <c r="M33" i="17" s="1"/>
  <c r="O6" i="22"/>
  <c r="J9" i="21"/>
  <c r="K10" i="21" s="1"/>
  <c r="J3" i="19" l="1"/>
  <c r="J15" i="15"/>
  <c r="J16" i="15" s="1"/>
  <c r="K16" i="15" s="1"/>
  <c r="J33" i="19"/>
  <c r="J14" i="16"/>
  <c r="J3" i="3"/>
  <c r="M3" i="3" s="1"/>
  <c r="N17" i="22"/>
  <c r="M3" i="22"/>
  <c r="M4" i="22" l="1"/>
  <c r="P3" i="22"/>
  <c r="O17" i="22"/>
  <c r="N3" i="22"/>
  <c r="O3" i="22" l="1"/>
  <c r="N4" i="22"/>
  <c r="O4" i="22" s="1"/>
</calcChain>
</file>

<file path=xl/sharedStrings.xml><?xml version="1.0" encoding="utf-8"?>
<sst xmlns="http://schemas.openxmlformats.org/spreadsheetml/2006/main" count="796" uniqueCount="223">
  <si>
    <t>Артикул</t>
  </si>
  <si>
    <t xml:space="preserve">Комерційна пропозиція </t>
  </si>
  <si>
    <t>Зображення</t>
  </si>
  <si>
    <t>Назва</t>
  </si>
  <si>
    <t xml:space="preserve">capland.com.ua
pplayinua@gmail.com
044 228 23 22 </t>
  </si>
  <si>
    <t>Ціна</t>
  </si>
  <si>
    <t xml:space="preserve">
*Гарантійний термін від 10 до 25 років
* Всі продукція має відповідні сертифікати </t>
  </si>
  <si>
    <t>Тех.Опис</t>
  </si>
  <si>
    <t>Загалом:</t>
  </si>
  <si>
    <t>Нозологія</t>
  </si>
  <si>
    <t>Опис</t>
  </si>
  <si>
    <t>80040262</t>
  </si>
  <si>
    <t>Вид активності/назології</t>
  </si>
  <si>
    <t>Вікова категорія</t>
  </si>
  <si>
    <t>Ціна, грн з ПДВ</t>
  </si>
  <si>
    <t xml:space="preserve">Технічни характеристики </t>
  </si>
  <si>
    <t>Клк-сть,</t>
  </si>
  <si>
    <t>Вартість, грн з ПДВ</t>
  </si>
  <si>
    <t>Категорія</t>
  </si>
  <si>
    <t>Кількість задіяних осіб</t>
  </si>
  <si>
    <t>Монтаж Обладнання та покриття</t>
  </si>
  <si>
    <t>Розміри: 0,8 x 0,8 м
Висота: 1,1 м.
Матерiали: метал,  крiплення  металевi, заглушки пластикові антивандальні, поліетилен еструдований багатошаровий, музичний наповнювач, порошкова покраска металу.</t>
  </si>
  <si>
    <t>80040429</t>
  </si>
  <si>
    <t>80040263</t>
  </si>
  <si>
    <t xml:space="preserve">Доставка </t>
  </si>
  <si>
    <t>80040249</t>
  </si>
  <si>
    <t>Розміри: 0,8 x 0,8 м
Висота: 1,1 м.
Матерiали: метал,  крiплення  металевi, заглушки пластикові антивандальні, поліетилен еструдований багатошаровий 15 -19 мм., музичний наповнювач, порошкове фарбування металу.</t>
  </si>
  <si>
    <t xml:space="preserve">Ігровий елемент "Букет" - Кожна квітка ансамблю являє собою тактильну панель з динамічним зображенням (підібраною гаммою кольорів) та відповідним до тематики звуковим супроводженням (метелик, при обертанні відображає звук помаху крил, бджола - як дзвіночок трудолюбива, і остання квітка- відображає малесеньких комашок).Елемент знаходиться на комфортній висоті, адже дітки на візочках зможуть комфортно грати, а також, колесо кожної квітки - це тренажер для розвитку плечового суглобу ! Граючи, дітки пізнають природу, розвивають соціальні навички, отримують фізичне навантаження та купу позитивних емоцій! </t>
  </si>
  <si>
    <t xml:space="preserve">I
II
V
</t>
  </si>
  <si>
    <t>Розміри: 4,5 х 4,2 м
Висота: 0,93 м
Матеріали: метал, сталь, порошкове фарбування металу, поліетилен екструдований, армований канат, ламінована  фанера вищого гатунку.</t>
  </si>
  <si>
    <t>Комплекс включає в себе універсальний інклюзивний скаладром з зачепами та канатами, завдяки яким дитина з обмежаними опорно-руховими можливостями може комфортно взбиратися на ігровий комплекс і одночасно отримувати необхідне фізичне навантаження. Поряд зі скаладромом розташована платформа- станція, для зручного пересаджування дитини з візка. Сітка-гомак забезпечує дитині масаж та необхідне навантаження на хребет та суглоби.</t>
  </si>
  <si>
    <t>IV
V
III
I</t>
  </si>
  <si>
    <t>80040256</t>
  </si>
  <si>
    <t>80040261</t>
  </si>
  <si>
    <t>80040261-1</t>
  </si>
  <si>
    <t>80040406</t>
  </si>
  <si>
    <t>80040412</t>
  </si>
  <si>
    <t>II</t>
  </si>
  <si>
    <t>80040255</t>
  </si>
  <si>
    <t>80040404</t>
  </si>
  <si>
    <t>V
IV</t>
  </si>
  <si>
    <t>80040290</t>
  </si>
  <si>
    <t>80041013</t>
  </si>
  <si>
    <t>Балансир "Квартет"</t>
  </si>
  <si>
    <t>Размеры: 1,35 x 1,35 м. 
Площадь безопасности: 3,35 x 3,35 м. 
Высота сиденья: 0,53 м. 
Основание: L 0,50 x B 0,50 x H 0,30 м. 
Возрастная группа: от 3 лет
Материалы: металл, порошковая покраска, полиетилен, пружина.</t>
  </si>
  <si>
    <t>80040443</t>
  </si>
  <si>
    <t>80040317</t>
  </si>
  <si>
    <t>80040354</t>
  </si>
  <si>
    <t>80040294</t>
  </si>
  <si>
    <t>80040428</t>
  </si>
  <si>
    <t>80040447</t>
  </si>
  <si>
    <t>80040425</t>
  </si>
  <si>
    <t>80040351</t>
  </si>
  <si>
    <t>80040479</t>
  </si>
  <si>
    <t>Піраміда канатна</t>
  </si>
  <si>
    <t>Розміри: 16,5 х 16,5 м. 
Висота: 6, 0 м. 
Матерiали: армований канат, з'єднувачі металеві, з'єднувачі пластикові, метал.</t>
  </si>
  <si>
    <t xml:space="preserve">Координація рухів
Баланс
</t>
  </si>
  <si>
    <t>80040418</t>
  </si>
  <si>
    <t xml:space="preserve">Монтаж Обладнання </t>
  </si>
  <si>
    <t>Доставка обладнання (орієнтовна)</t>
  </si>
  <si>
    <t>II
V</t>
  </si>
  <si>
    <t>V</t>
  </si>
  <si>
    <t xml:space="preserve">Координація рухів
Баланс
</t>
  </si>
  <si>
    <t>2+</t>
  </si>
  <si>
    <t>Зручна дитяча гойдалка, відмінне доповнення будь-якого дитячого ігрового майданчика. Сприяє розвитку балансу, координації рухів. Погойдування допомагає заспокоїться, дарує відчуття комфорту і безпеки.</t>
  </si>
  <si>
    <t>СПЕЦИФІКАЦІЯ</t>
  </si>
  <si>
    <t xml:space="preserve">
м. Київ
</t>
  </si>
  <si>
    <t xml:space="preserve">____________ 2019 р.
</t>
  </si>
  <si>
    <t>Вага. кг</t>
  </si>
  <si>
    <t xml:space="preserve">Вага: 65 кг + 2.5кг арматура = 67.5 кг
V(бетону) = 0,066 м3
1 точка кріплення
</t>
  </si>
  <si>
    <t>Діти з моторними порушеннями, діти аутисти, діти з порушеннями мовного апарату, діти з порушеннями зорового апарату,дiтри з порушеннями слуху</t>
  </si>
  <si>
    <t>1+</t>
  </si>
  <si>
    <t xml:space="preserve">Вага: 22.5 кг + 2.5 кг арматура =25 кг
V(бетону) = 0,066 м3
1 точка кріплення
</t>
  </si>
  <si>
    <t>"Розвиток дрібної моторики
Розвиток логіки 
Розвиток 3Д мислення
Соцільний розвиток
Діти з моторними порушеннями
Діти з вадами зору
Діти з труднощами в навчанні "</t>
  </si>
  <si>
    <t>3+</t>
  </si>
  <si>
    <t xml:space="preserve">Вага : 26 кг + 5 кг арматура= 31 кг
V(бетону) = 0,132 м3
2 точки кріплення
</t>
  </si>
  <si>
    <t xml:space="preserve">Вага: 30 кг + 5 кг арматура =35 кг
V(бетону) = 0,132 м3
2 точки кріплення
</t>
  </si>
  <si>
    <t xml:space="preserve">Вага : 25 кг + 5 кг = 30 кг
V(бетону) = 0,132 м3
2 точки кріплення
</t>
  </si>
  <si>
    <t xml:space="preserve">Вага: 95 кг + 10 кг арматура =105 кг
V(бетону) = 0,264 м3
4 точки кріплення
</t>
  </si>
  <si>
    <t>Координація рухів
Баланс</t>
  </si>
  <si>
    <t xml:space="preserve">Вага: 55 кг +5 кг арматура =60 кг
V(бетону) = 0,3 м3
1 точка кріплення
</t>
  </si>
  <si>
    <t>Загалом з ПДВ:</t>
  </si>
  <si>
    <t>у тому числі ПДВ</t>
  </si>
  <si>
    <t>Специфікація</t>
  </si>
  <si>
    <t>Загалом вартість майданчику:</t>
  </si>
  <si>
    <t>Заалом користувачів на майданчику</t>
  </si>
  <si>
    <t>Кількість задіяних осіб :</t>
  </si>
  <si>
    <t>Термін Виробництва</t>
  </si>
  <si>
    <t xml:space="preserve">
Вага: 26 кг(2 елемента) + 5 кг арматура = 31 кг
V(бетону) = 0,192 м3
2 точки кріплення 
</t>
  </si>
  <si>
    <t>28 робочих днів</t>
  </si>
  <si>
    <t xml:space="preserve">Вага: 320 кг + 30 кг арматура =350 кг
V(бетону) = 0,8 м3
12 точок кріплення
</t>
  </si>
  <si>
    <t>є в наявності</t>
  </si>
  <si>
    <t xml:space="preserve">Вага : 260 кг + 20 кг арматура= 280 кг
V(бетону) = 0,54 м3
1 точка кріплення
</t>
  </si>
  <si>
    <t>40 робочих днів</t>
  </si>
  <si>
    <t xml:space="preserve">Вага : 27 кг + 5 кг арматура = 32 кг
V(бетону) = 0,132 м3
2 точки кріплення
</t>
  </si>
  <si>
    <t xml:space="preserve">Вага: 32.5 кг + 2.5 кг арматура =35 кг
V(бетону) = 0,066 м3
1 точка кріплення
</t>
  </si>
  <si>
    <t>Координайія рухів
Баланс
Фізичний розвиток</t>
  </si>
  <si>
    <t xml:space="preserve">Вага: = 450 кг
V(бетону) = 5,3 м3
5 точка кріплення
</t>
  </si>
  <si>
    <t>Спортивно-ігровий комплекс, викликає захват у дітей. забезпечує необхідне фізичне навантаження. Піраміда заввишки 6м. виконана з армованого канату.</t>
  </si>
  <si>
    <t>80040363</t>
  </si>
  <si>
    <t>кол-ство</t>
  </si>
  <si>
    <t>80040289</t>
  </si>
  <si>
    <t>80040400</t>
  </si>
  <si>
    <t>К Заказу</t>
  </si>
  <si>
    <t>Наталка</t>
  </si>
  <si>
    <t>Клк-сть, шт</t>
  </si>
  <si>
    <t>P</t>
  </si>
  <si>
    <t>Тернополь</t>
  </si>
  <si>
    <t xml:space="preserve">Розвиток дрібної моторики
Розвиток логіки 
Розвиток 3Д мислення
Соцільний розвиток
Діти з моторними порушеннями
Діти з вадами зору
Діти з труднощами в навчанні </t>
  </si>
  <si>
    <t>Житомир</t>
  </si>
  <si>
    <t>інвестору</t>
  </si>
  <si>
    <t>80040397</t>
  </si>
  <si>
    <t>80040451</t>
  </si>
  <si>
    <t>Гумове покриття майданчика (безпечні зони елементів)</t>
  </si>
  <si>
    <t>м2</t>
  </si>
  <si>
    <t>Доставка та монтаж</t>
  </si>
  <si>
    <t>*ціни на обладнання вказані без вразування ПДВ, логістики та монтажу
*Гарантійний термін від 10 до 25 років
* Всі продукція має відповідні сертифікати 
Пропозиція дійсна до 01.09.2018</t>
  </si>
  <si>
    <t>Ціна, грн без ПДВ</t>
  </si>
  <si>
    <t>Вартість, грн без ПДВ</t>
  </si>
  <si>
    <t xml:space="preserve">логістичні витрати </t>
  </si>
  <si>
    <t>80040407</t>
  </si>
  <si>
    <t>ЗАГАЛОМ:</t>
  </si>
  <si>
    <t>*ціни на обладнання вказані без вразування ПДВ
*Гарантійний термін від 10 до 25 років
* Всі продукція має відповідні сертифікати 
Пропозиція дійсна до 01.09.2018</t>
  </si>
  <si>
    <t>Монтаж та доставка</t>
  </si>
  <si>
    <t>Ціна, прайс</t>
  </si>
  <si>
    <t>Вартість, прайс</t>
  </si>
  <si>
    <t>80040284</t>
  </si>
  <si>
    <t>Інклюзивно пісочниця</t>
  </si>
  <si>
    <t>Розміри: 1,2 х 0,7 м.
Висота: 0,7 м.
Матеріали: металевий каркас з полімерним матовим порошковим фарбуванням, деревина, екологічна фарба.</t>
  </si>
  <si>
    <t>Фізичний розвиток
Баланс
Координація рухів</t>
  </si>
  <si>
    <t>5+</t>
  </si>
  <si>
    <t xml:space="preserve">Розміри: 1,85 х 2,10 м
Висота:  2,1 м.
Матерiали: метал, порошкове фарбування металу, ланцюг з нержавіючої сталі, 
</t>
  </si>
  <si>
    <t>80040-03</t>
  </si>
  <si>
    <t>Гойдалка BG049</t>
  </si>
  <si>
    <t>Фізичний розвиток Баланс Координація рухів</t>
  </si>
  <si>
    <t xml:space="preserve">Розміри: 2,85 х 2,10 м
Висота:  2,1 м.
Матерiали: метал, порошкове фарбування металу, ланцюг з нержавіючої сталі, 
</t>
  </si>
  <si>
    <t>80040-02</t>
  </si>
  <si>
    <t>Спортивний комлекс Workout</t>
  </si>
  <si>
    <t>Розміри: 4,0 х 6,7 м.
Висота: 2,0   м.
Матеріали: метал з полімерним матовим порошковим фарбуванням, деревина, екологічна фарба.</t>
  </si>
  <si>
    <t>Бруси - спеціальне доповнення до ДСК, створене для підлітків і дорослих.
Бруси мають зручні рукоятки, вони виготовлені з металу і дуже щільно кріпляться. Дорослі також можуть використовувати цей снаряд для тренування пресу, м'язів грудей і  для поліпшення рельєфу рук. Бруси витримують навантаження до 120 кг!</t>
  </si>
  <si>
    <t>80040450</t>
  </si>
  <si>
    <t xml:space="preserve">Спортивно-ігровий комплекс IA028 </t>
  </si>
  <si>
    <t xml:space="preserve">Діти з моторними порушеннями, діти аутисти, діти з порушеннями мовного апарату, діти з порушеннями зорового апарату </t>
  </si>
  <si>
    <t>Розміри: 4,5 х 6,2м.
Висота: 1,8   м.
Матеріали: метал з полімерним матовим порошковим фарбуванням, деревина, екологічна фарба.</t>
  </si>
  <si>
    <t>Навчальна дошка ІА013 "Мова жестів</t>
  </si>
  <si>
    <t>Розвиток дрібної моторики Розвиток логіки Розвиток 3Д мислення Соцільний розвиток Діти з моторними порушеннями Діти з вадами зору Діти з труднощами</t>
  </si>
  <si>
    <t>Розміри: 0,9 х 0, 74 м.
Висота: 1,0 м.
Матеріали: поліетилен екструдований, метал, порошкове фарбування металу, заглушки пластикові антивандальні.</t>
  </si>
  <si>
    <t>Задачна дошка - альтернативне рішення для навчання будь-якої дитини. Виконуючи завдання дитина розвиває дрібну моторику, логічне мислення, вчиться задавати питання, взаємодії з іншими дітками. Особливість дошки в тому, що вона музична, за допомогою спеціальних палочок дитина може створювати свою власну мелодію.</t>
  </si>
  <si>
    <t>Навчальна дошка
ІА031 "Абетка Брайля</t>
  </si>
  <si>
    <t>Розвиток дрібної моторики
Розвиток логіки Розвиток 3Д мислення Социальное розвиток
Діти з моторними порушеннями Діти з вадами зору Діти з труднощами в навчанн</t>
  </si>
  <si>
    <t>Спортивний елемент vema-ball</t>
  </si>
  <si>
    <t>діти з моторними порушеннями, 
діти з РАС, 
діти з порушеннями мовного апарату
діти з вадами зору</t>
  </si>
  <si>
    <t>Метал з полімерним матовим фарбуванням.
До комплекту йде м'яч</t>
  </si>
  <si>
    <t>80040430</t>
  </si>
  <si>
    <t xml:space="preserve">Балансир ІА024 </t>
  </si>
  <si>
    <t>Метал з полімерним матовим фарбуванням.
Фанера з антіковзким покриттям 15 мм.</t>
  </si>
  <si>
    <t xml:space="preserve">Смітник </t>
  </si>
  <si>
    <t>шт</t>
  </si>
  <si>
    <t>Огорожа</t>
  </si>
  <si>
    <t>м.п.</t>
  </si>
  <si>
    <t xml:space="preserve">Розміри: 930 х 300 мм.
Матеріали: проволока оцинкована з полімерним покриттям.
</t>
  </si>
  <si>
    <t>Демонтаж старого обладнання</t>
  </si>
  <si>
    <t xml:space="preserve">Покриття </t>
  </si>
  <si>
    <t>Підоснова під покриття</t>
  </si>
  <si>
    <t>Пісок</t>
  </si>
  <si>
    <t>т</t>
  </si>
  <si>
    <t>Монтаж обладнання</t>
  </si>
  <si>
    <t>Роботи проектування, планування, підготовки на місцин</t>
  </si>
  <si>
    <t>Логістика</t>
  </si>
  <si>
    <t>БЮДЖЕТ</t>
  </si>
  <si>
    <t>ОТКАТ</t>
  </si>
  <si>
    <t xml:space="preserve"> </t>
  </si>
  <si>
    <t xml:space="preserve">Ціна, грн </t>
  </si>
  <si>
    <t xml:space="preserve">Вартість, грн </t>
  </si>
  <si>
    <t>80040426</t>
  </si>
  <si>
    <t>19139</t>
  </si>
  <si>
    <t>80040266</t>
  </si>
  <si>
    <t>80040416</t>
  </si>
  <si>
    <t xml:space="preserve">Комерційна пропозиція для: </t>
  </si>
  <si>
    <t xml:space="preserve">*ціни на обладнання вказані без вразування ПДВ, логістики та монтажу
*Гарантійний термін від 10 до 25 років
* Всі продукція має відповідні сертифікати </t>
  </si>
  <si>
    <t>СС, грн</t>
  </si>
  <si>
    <t>Підоснова під плитку (бетон)</t>
  </si>
  <si>
    <t>Роботи проектування, планування, підготовки на місцині</t>
  </si>
  <si>
    <t>Перехід АТ014-1</t>
  </si>
  <si>
    <t>Перехід - частина доріжки з перешкодами, сприяє розвитку координації рухів та балансу. Проходячи переходи дитина відчуває себе впевнено, отримує заряд позитиву та хороших емоцій.</t>
  </si>
  <si>
    <t>Ігровий комплекс BG016</t>
  </si>
  <si>
    <t xml:space="preserve">Фізична нагрузка
Баланс
Координація рухів
Соціальний развиток
Розвиток дрібної моторики
</t>
  </si>
  <si>
    <t>Розміри: 3,6 x 3,8  x 1,5  м   
Матерiали: деревина, метал, фарба зовнiшнього  застосування, крiплення  металевi, заглушки пластикові антивандальні,  поліетилен еструдований багатошаровий.</t>
  </si>
  <si>
    <t>Оригінальний, багатофункціональний комплекс, стане улюбленим місцем дозвілля Вашої дитини. Діти грають на пісочній фабриці, де є відповідні механизми, сита. Малюки шукають скарб, створюють тістечка і ще багато іншого, що зможе Вас здивувати!</t>
  </si>
  <si>
    <t>Мотнаж та логістика</t>
  </si>
  <si>
    <t>Загалом обладнання:</t>
  </si>
  <si>
    <t>Загалом обладнання з ПДВ:</t>
  </si>
  <si>
    <t>Предоплата:</t>
  </si>
  <si>
    <t>Со скидкой:</t>
  </si>
  <si>
    <t>СС, грн.</t>
  </si>
  <si>
    <t>СС за обьем</t>
  </si>
  <si>
    <t>80040318</t>
  </si>
  <si>
    <t>80040278</t>
  </si>
  <si>
    <t>80040427</t>
  </si>
  <si>
    <t>80040446</t>
  </si>
  <si>
    <t>Гойдалка BG081 ТОЛЬКО ЧАША с цепью!</t>
  </si>
  <si>
    <t>80040-07-2</t>
  </si>
  <si>
    <t>Діти з моторними порушеннями, діти аутисти, діти з порушеннями мовного апарату, діти з порушеннями зорового апарату</t>
  </si>
  <si>
    <t>Ігровий елемент "Мова квітів". У комплект входить 2 тубофона рознесених до 20 м. Дітки можуть розмовляти, передавати різні звуки, повідомлення, грати в різноманітні ігри.</t>
  </si>
  <si>
    <t>Діти з моторними порушеннями, 
діти аутисти, 
діти з порушеннями мовного апарату,
діти з порушеннями зорового апарату,
дiти з вадами слуху</t>
  </si>
  <si>
    <t xml:space="preserve">Ігровий елемент ідеально підходить для дітей будь-якого віку. Малюки пізнають з його допомогою почуття швидкості і центрального прискорення, це допомагає відчути впевненість в собі та випробувати свої сили. Дітки можуть розвивати почуття рівноваги і соціальні навички одночасно. Величезні розміри каруселі дозволяють гратися одночасно 7-9 діткам! Передбачене місце для візочка, страхувальна система для візочка. Центральний пульт (столик) - є точкою опори, за яку користувачі можуть розкручувати карусель! Тобто бітьки обо тьюарти зможуть досить комфортно бути поряд та гради з дитиною! </t>
  </si>
  <si>
    <t>Оригінальна ідея гойдалки у вигляді бджілки, допомагає дитині розвивати координацію і баланс, сприяє розвитку фантазії та уяви під час гойдання. Дитина отримує корисні навички, заспокоюється, отримує море задоволення і хороший настрій.</t>
  </si>
  <si>
    <t xml:space="preserve">Фізична нагрузка
Баланс
Соціальний розвиток
Координація рухів
</t>
  </si>
  <si>
    <t>Ігровий комплекс зі спуском і бізібордамі, сприяє розвитку не тільки координації, балансу, дрібної моторики, він стане відмінним ігровим простором для будь-якої дитини.</t>
  </si>
  <si>
    <t>Ігровий елемент ІА014</t>
  </si>
  <si>
    <t>Ігровий комплекс ІА001</t>
  </si>
  <si>
    <t>Карусель ІА008</t>
  </si>
  <si>
    <t>Гойдалка BG081</t>
  </si>
  <si>
    <t>Гойдалка на пружині "Лісний жук" BG045</t>
  </si>
  <si>
    <t>Ігровий комплекс BG089</t>
  </si>
  <si>
    <t>Розміри: 0,8 x 0,8 м
Висота: 1,1 м.
Матерiали: метал, крiплення металевi, заглушки пластикові антивандальні, поліетилен еструдований багатошаровий, музичний наповнювач, порошкова покраска металу.</t>
  </si>
  <si>
    <t>Розміри: 4,5 х 4,2 м
Висота: 0,93 м
Матеріали: метал, сталь, порошкове фарбування металу, поліетилен екструдований, армований канат, ламінована фанера вищого гатунку.</t>
  </si>
  <si>
    <t>Розміри: d= 2.5 м. 
Матеріали: метал, порошкове фарбування металу, антиковзаюча водостійка ламінована фанера вищого ґатунку, заглушки пластикові антивандальні, страхуючі "стопи" для візочків.</t>
  </si>
  <si>
    <t xml:space="preserve">Розміри: 1,85 х 2,10 м
Висота: 2,1 м.
Матерiали: метал, полімерне порошкове фарбування металу, ланцюг з нержавіючої сталі.
</t>
  </si>
  <si>
    <t>Розміри: 85 x 47,2 см
Висота: 60 см.
Безпечна зона: 90 х 90 см
Матеріали: фанера водостійка, дерево, поліетилен екструдований багатошаровий 12мм, кріплення металев, заглушки пластикові, пружина.</t>
  </si>
  <si>
    <t xml:space="preserve">Розміри: 5,5 х 5,5 м.
h=0,97 м.
Матерiали: деревина, метал, фарба зовнiшнього застосування, крiплення металевi, заглушки пластикові антивандальні, сталь.
</t>
  </si>
  <si>
    <t>Всього:</t>
  </si>
  <si>
    <t>Непередбачувані витрати (20%)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</si>
</sst>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color rgb="FF000000"/>
      <name val="Arial"/>
    </font>
    <font>
      <sz val="10"/>
      <name val="Georgia"/>
    </font>
    <font>
      <sz val="12"/>
      <name val="Georgia"/>
    </font>
    <font>
      <sz val="8"/>
      <name val="Georgia"/>
    </font>
    <font>
      <sz val="10"/>
      <name val="Arial"/>
    </font>
    <font>
      <b/>
      <i/>
      <sz val="10"/>
      <color rgb="FFFF0000"/>
      <name val="Georgia"/>
    </font>
    <font>
      <i/>
      <sz val="9"/>
      <name val="Georgia"/>
    </font>
    <font>
      <sz val="9"/>
      <name val="Georgia"/>
    </font>
    <font>
      <b/>
      <i/>
      <sz val="9"/>
      <name val="Georgia"/>
    </font>
    <font>
      <sz val="10"/>
      <color rgb="FF000000"/>
      <name val="Georgia"/>
    </font>
    <font>
      <b/>
      <i/>
      <sz val="10"/>
      <name val="Georgia"/>
    </font>
    <font>
      <sz val="9"/>
      <color rgb="FF000000"/>
      <name val="Georgia"/>
    </font>
    <font>
      <sz val="10"/>
      <color rgb="FFFFFFFF"/>
      <name val="Georgia"/>
    </font>
    <font>
      <b/>
      <sz val="10"/>
      <name val="Arial"/>
    </font>
    <font>
      <sz val="10"/>
      <name val="Georgia"/>
    </font>
    <font>
      <b/>
      <sz val="11"/>
      <color rgb="FF000000"/>
      <name val="Georgia"/>
    </font>
    <font>
      <b/>
      <sz val="11"/>
      <color rgb="FF000000"/>
      <name val="Arial"/>
    </font>
    <font>
      <sz val="11"/>
      <color rgb="FF000000"/>
      <name val="Arial"/>
    </font>
    <font>
      <b/>
      <sz val="10"/>
      <color rgb="FF1C4587"/>
      <name val="Georgia"/>
    </font>
    <font>
      <sz val="10"/>
      <color rgb="FF1C4587"/>
      <name val="Georgia"/>
    </font>
    <font>
      <b/>
      <sz val="9"/>
      <color rgb="FF1C4587"/>
      <name val="Georgia"/>
    </font>
    <font>
      <sz val="10"/>
      <color rgb="FF000000"/>
      <name val="Georgia"/>
    </font>
    <font>
      <u/>
      <sz val="10"/>
      <color rgb="FF000000"/>
      <name val="Georgia"/>
    </font>
    <font>
      <i/>
      <sz val="10"/>
      <name val="Georgia"/>
    </font>
    <font>
      <sz val="10"/>
      <name val="Verdana"/>
    </font>
    <font>
      <b/>
      <sz val="10"/>
      <name val="Verdana"/>
    </font>
    <font>
      <b/>
      <sz val="10"/>
      <color rgb="FF5B0F00"/>
      <name val="Georgia"/>
    </font>
    <font>
      <b/>
      <sz val="9"/>
      <name val="Georgia"/>
    </font>
    <font>
      <sz val="10"/>
      <name val="Times New Roman"/>
    </font>
    <font>
      <sz val="10"/>
      <color rgb="FF000000"/>
      <name val="Verdana"/>
    </font>
    <font>
      <sz val="9"/>
      <name val="Verdana"/>
    </font>
    <font>
      <sz val="10"/>
      <color rgb="FF000000"/>
      <name val="Georgia"/>
      <family val="1"/>
      <charset val="204"/>
    </font>
    <font>
      <sz val="9"/>
      <color rgb="FF000000"/>
      <name val="Georgia"/>
      <family val="1"/>
      <charset val="204"/>
    </font>
    <font>
      <b/>
      <sz val="11"/>
      <name val="Georgia"/>
      <family val="1"/>
    </font>
    <font>
      <b/>
      <sz val="10"/>
      <color rgb="FF000000"/>
      <name val="Georgia"/>
      <family val="1"/>
    </font>
    <font>
      <b/>
      <sz val="10"/>
      <name val="Georgia"/>
      <family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B6EA71"/>
        <bgColor rgb="FFB6EA71"/>
      </patternFill>
    </fill>
    <fill>
      <patternFill patternType="solid">
        <fgColor rgb="FF6D9EEB"/>
        <bgColor rgb="FF6D9EEB"/>
      </patternFill>
    </fill>
    <fill>
      <patternFill patternType="solid">
        <fgColor rgb="FFCFFF9A"/>
        <bgColor rgb="FFCFFF9A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FFF2CC"/>
        <bgColor rgb="FFFFF2CC"/>
      </patternFill>
    </fill>
    <fill>
      <patternFill patternType="solid">
        <fgColor rgb="FFC9DAF8"/>
        <bgColor rgb="FFC9DAF8"/>
      </patternFill>
    </fill>
    <fill>
      <patternFill patternType="solid">
        <fgColor rgb="FFFFFCD9"/>
        <bgColor rgb="FFFFFCD9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1">
    <xf numFmtId="0" fontId="0" fillId="0" borderId="0" xfId="0" applyFont="1" applyAlignment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/>
    </xf>
    <xf numFmtId="4" fontId="4" fillId="0" borderId="0" xfId="0" applyNumberFormat="1" applyFont="1"/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4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12" fillId="6" borderId="1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49" fontId="1" fillId="0" borderId="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49" fontId="14" fillId="2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1" fillId="2" borderId="0" xfId="0" applyFont="1" applyFill="1" applyAlignment="1">
      <alignment horizontal="center" vertical="center" wrapText="1"/>
    </xf>
    <xf numFmtId="4" fontId="15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4" fontId="11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0" fontId="11" fillId="7" borderId="1" xfId="0" applyFont="1" applyFill="1" applyBorder="1" applyAlignment="1">
      <alignment horizontal="center" vertical="center" wrapText="1"/>
    </xf>
    <xf numFmtId="4" fontId="11" fillId="7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4" fontId="14" fillId="0" borderId="1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4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4" fontId="4" fillId="0" borderId="0" xfId="0" applyNumberFormat="1" applyFont="1" applyAlignment="1">
      <alignment horizontal="left" vertical="center" wrapText="1"/>
    </xf>
    <xf numFmtId="3" fontId="11" fillId="5" borderId="1" xfId="0" applyNumberFormat="1" applyFont="1" applyFill="1" applyBorder="1" applyAlignment="1">
      <alignment horizontal="center" vertical="center" wrapText="1"/>
    </xf>
    <xf numFmtId="0" fontId="7" fillId="9" borderId="0" xfId="0" applyFont="1" applyFill="1" applyAlignment="1">
      <alignment horizontal="center" vertical="center" wrapText="1"/>
    </xf>
    <xf numFmtId="0" fontId="1" fillId="0" borderId="0" xfId="0" applyFont="1"/>
    <xf numFmtId="49" fontId="21" fillId="10" borderId="1" xfId="0" applyNumberFormat="1" applyFont="1" applyFill="1" applyBorder="1" applyAlignment="1">
      <alignment horizontal="center" vertical="center" wrapText="1"/>
    </xf>
    <xf numFmtId="0" fontId="1" fillId="10" borderId="3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vertical="center" wrapText="1"/>
    </xf>
    <xf numFmtId="4" fontId="1" fillId="10" borderId="3" xfId="0" applyNumberFormat="1" applyFont="1" applyFill="1" applyBorder="1" applyAlignment="1">
      <alignment horizontal="center" vertical="center" wrapText="1"/>
    </xf>
    <xf numFmtId="3" fontId="1" fillId="10" borderId="3" xfId="0" applyNumberFormat="1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/>
    <xf numFmtId="49" fontId="21" fillId="10" borderId="4" xfId="0" applyNumberFormat="1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vertical="center" wrapText="1"/>
    </xf>
    <xf numFmtId="4" fontId="1" fillId="10" borderId="5" xfId="0" applyNumberFormat="1" applyFont="1" applyFill="1" applyBorder="1" applyAlignment="1">
      <alignment horizontal="center" vertical="center" wrapText="1"/>
    </xf>
    <xf numFmtId="3" fontId="1" fillId="10" borderId="5" xfId="0" applyNumberFormat="1" applyFont="1" applyFill="1" applyBorder="1" applyAlignment="1">
      <alignment horizontal="center" vertical="center"/>
    </xf>
    <xf numFmtId="49" fontId="1" fillId="10" borderId="4" xfId="0" applyNumberFormat="1" applyFont="1" applyFill="1" applyBorder="1" applyAlignment="1">
      <alignment vertical="center"/>
    </xf>
    <xf numFmtId="3" fontId="1" fillId="10" borderId="5" xfId="0" applyNumberFormat="1" applyFont="1" applyFill="1" applyBorder="1" applyAlignment="1">
      <alignment horizontal="center" vertical="center"/>
    </xf>
    <xf numFmtId="49" fontId="1" fillId="10" borderId="4" xfId="0" applyNumberFormat="1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vertical="center" wrapText="1"/>
    </xf>
    <xf numFmtId="49" fontId="1" fillId="10" borderId="4" xfId="0" applyNumberFormat="1" applyFont="1" applyFill="1" applyBorder="1" applyAlignment="1">
      <alignment horizontal="center" vertical="center" wrapText="1"/>
    </xf>
    <xf numFmtId="49" fontId="1" fillId="10" borderId="4" xfId="0" applyNumberFormat="1" applyFont="1" applyFill="1" applyBorder="1" applyAlignment="1">
      <alignment horizontal="center" vertical="center" wrapText="1"/>
    </xf>
    <xf numFmtId="49" fontId="1" fillId="10" borderId="5" xfId="0" applyNumberFormat="1" applyFont="1" applyFill="1" applyBorder="1" applyAlignment="1">
      <alignment horizontal="center" vertical="center" wrapText="1"/>
    </xf>
    <xf numFmtId="49" fontId="9" fillId="11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left" vertical="center" wrapText="1"/>
    </xf>
    <xf numFmtId="4" fontId="1" fillId="11" borderId="1" xfId="0" applyNumberFormat="1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left" vertical="center" wrapText="1"/>
    </xf>
    <xf numFmtId="3" fontId="1" fillId="11" borderId="1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vertical="center" wrapText="1"/>
    </xf>
    <xf numFmtId="0" fontId="1" fillId="4" borderId="0" xfId="0" applyFont="1" applyFill="1"/>
    <xf numFmtId="0" fontId="1" fillId="4" borderId="0" xfId="0" applyFont="1" applyFill="1" applyAlignment="1">
      <alignment vertical="center"/>
    </xf>
    <xf numFmtId="3" fontId="22" fillId="4" borderId="1" xfId="0" applyNumberFormat="1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 wrapText="1"/>
    </xf>
    <xf numFmtId="0" fontId="1" fillId="9" borderId="0" xfId="0" applyFont="1" applyFill="1" applyAlignment="1">
      <alignment vertical="center"/>
    </xf>
    <xf numFmtId="49" fontId="1" fillId="4" borderId="4" xfId="0" applyNumberFormat="1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3" fontId="1" fillId="4" borderId="4" xfId="0" applyNumberFormat="1" applyFont="1" applyFill="1" applyBorder="1" applyAlignment="1">
      <alignment horizontal="center" vertical="center"/>
    </xf>
    <xf numFmtId="49" fontId="1" fillId="4" borderId="4" xfId="0" applyNumberFormat="1" applyFont="1" applyFill="1" applyBorder="1" applyAlignment="1">
      <alignment horizontal="center" vertical="center" wrapText="1"/>
    </xf>
    <xf numFmtId="49" fontId="1" fillId="12" borderId="4" xfId="0" applyNumberFormat="1" applyFont="1" applyFill="1" applyBorder="1" applyAlignment="1">
      <alignment vertical="center"/>
    </xf>
    <xf numFmtId="0" fontId="1" fillId="12" borderId="5" xfId="0" applyFont="1" applyFill="1" applyBorder="1" applyAlignment="1">
      <alignment horizontal="center" vertical="center"/>
    </xf>
    <xf numFmtId="0" fontId="1" fillId="12" borderId="5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vertical="center" wrapText="1"/>
    </xf>
    <xf numFmtId="4" fontId="1" fillId="12" borderId="5" xfId="0" applyNumberFormat="1" applyFont="1" applyFill="1" applyBorder="1" applyAlignment="1">
      <alignment horizontal="center" vertical="center" wrapText="1"/>
    </xf>
    <xf numFmtId="3" fontId="1" fillId="12" borderId="5" xfId="0" applyNumberFormat="1" applyFont="1" applyFill="1" applyBorder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0" fontId="1" fillId="9" borderId="0" xfId="0" applyFont="1" applyFill="1"/>
    <xf numFmtId="49" fontId="1" fillId="2" borderId="1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4" fontId="11" fillId="5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4" fontId="24" fillId="7" borderId="1" xfId="0" applyNumberFormat="1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center" wrapText="1"/>
    </xf>
    <xf numFmtId="4" fontId="24" fillId="0" borderId="1" xfId="0" applyNumberFormat="1" applyFont="1" applyBorder="1" applyAlignment="1">
      <alignment horizontal="center" vertical="center"/>
    </xf>
    <xf numFmtId="4" fontId="25" fillId="0" borderId="0" xfId="0" applyNumberFormat="1" applyFont="1"/>
    <xf numFmtId="4" fontId="4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" fontId="24" fillId="2" borderId="1" xfId="0" applyNumberFormat="1" applyFont="1" applyFill="1" applyBorder="1" applyAlignment="1">
      <alignment horizontal="center" vertical="center"/>
    </xf>
    <xf numFmtId="0" fontId="25" fillId="0" borderId="0" xfId="0" applyFont="1"/>
    <xf numFmtId="4" fontId="6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4" fillId="2" borderId="1" xfId="0" applyFont="1" applyFill="1" applyBorder="1"/>
    <xf numFmtId="0" fontId="26" fillId="2" borderId="1" xfId="0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 wrapText="1"/>
    </xf>
    <xf numFmtId="4" fontId="23" fillId="0" borderId="0" xfId="0" applyNumberFormat="1" applyFont="1" applyAlignment="1">
      <alignment horizontal="center" vertical="center"/>
    </xf>
    <xf numFmtId="0" fontId="11" fillId="7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10" fontId="27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 vertical="center"/>
    </xf>
    <xf numFmtId="0" fontId="29" fillId="13" borderId="1" xfId="0" applyFont="1" applyFill="1" applyBorder="1" applyAlignment="1">
      <alignment horizontal="center" vertical="center" wrapText="1"/>
    </xf>
    <xf numFmtId="4" fontId="29" fillId="13" borderId="1" xfId="0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4" fontId="24" fillId="2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Border="1" applyAlignment="1">
      <alignment horizontal="center" vertical="center" wrapText="1"/>
    </xf>
    <xf numFmtId="4" fontId="25" fillId="7" borderId="1" xfId="0" applyNumberFormat="1" applyFont="1" applyFill="1" applyBorder="1"/>
    <xf numFmtId="0" fontId="23" fillId="0" borderId="1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4" fontId="10" fillId="7" borderId="1" xfId="0" applyNumberFormat="1" applyFont="1" applyFill="1" applyBorder="1" applyAlignment="1">
      <alignment horizontal="center" vertical="center"/>
    </xf>
    <xf numFmtId="4" fontId="11" fillId="14" borderId="1" xfId="0" applyNumberFormat="1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49" fontId="9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left" vertical="center" wrapText="1"/>
    </xf>
    <xf numFmtId="4" fontId="1" fillId="9" borderId="1" xfId="0" applyNumberFormat="1" applyFont="1" applyFill="1" applyBorder="1" applyAlignment="1">
      <alignment horizontal="center" vertical="center" wrapText="1"/>
    </xf>
    <xf numFmtId="4" fontId="1" fillId="14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4" fontId="1" fillId="9" borderId="1" xfId="0" applyNumberFormat="1" applyFont="1" applyFill="1" applyBorder="1" applyAlignment="1">
      <alignment horizontal="center" vertical="center"/>
    </xf>
    <xf numFmtId="4" fontId="4" fillId="9" borderId="0" xfId="0" applyNumberFormat="1" applyFont="1" applyFill="1"/>
    <xf numFmtId="10" fontId="4" fillId="9" borderId="0" xfId="0" applyNumberFormat="1" applyFont="1" applyFill="1"/>
    <xf numFmtId="0" fontId="4" fillId="9" borderId="0" xfId="0" applyFont="1" applyFill="1"/>
    <xf numFmtId="4" fontId="4" fillId="2" borderId="0" xfId="0" applyNumberFormat="1" applyFont="1" applyFill="1"/>
    <xf numFmtId="10" fontId="4" fillId="2" borderId="0" xfId="0" applyNumberFormat="1" applyFont="1" applyFill="1"/>
    <xf numFmtId="49" fontId="1" fillId="9" borderId="1" xfId="0" applyNumberFormat="1" applyFont="1" applyFill="1" applyBorder="1" applyAlignment="1">
      <alignment vertical="center"/>
    </xf>
    <xf numFmtId="4" fontId="1" fillId="11" borderId="1" xfId="0" applyNumberFormat="1" applyFont="1" applyFill="1" applyBorder="1" applyAlignment="1">
      <alignment horizontal="center" vertical="center" wrapText="1"/>
    </xf>
    <xf numFmtId="4" fontId="1" fillId="14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4" fontId="1" fillId="3" borderId="7" xfId="0" applyNumberFormat="1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/>
    </xf>
    <xf numFmtId="0" fontId="31" fillId="15" borderId="7" xfId="0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 wrapText="1"/>
    </xf>
    <xf numFmtId="0" fontId="32" fillId="15" borderId="7" xfId="0" applyFont="1" applyFill="1" applyBorder="1" applyAlignment="1">
      <alignment vertical="center" wrapText="1"/>
    </xf>
    <xf numFmtId="49" fontId="1" fillId="2" borderId="7" xfId="0" applyNumberFormat="1" applyFont="1" applyFill="1" applyBorder="1" applyAlignment="1">
      <alignment horizontal="center" vertical="center"/>
    </xf>
    <xf numFmtId="0" fontId="31" fillId="0" borderId="7" xfId="0" applyFont="1" applyBorder="1" applyAlignment="1">
      <alignment wrapText="1"/>
    </xf>
    <xf numFmtId="49" fontId="1" fillId="0" borderId="7" xfId="0" applyNumberFormat="1" applyFont="1" applyBorder="1" applyAlignment="1">
      <alignment horizontal="center" vertical="center" wrapText="1"/>
    </xf>
    <xf numFmtId="49" fontId="14" fillId="2" borderId="7" xfId="0" applyNumberFormat="1" applyFont="1" applyFill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4" fillId="3" borderId="2" xfId="0" applyFont="1" applyFill="1" applyBorder="1" applyAlignment="1">
      <alignment horizontal="center" wrapText="1"/>
    </xf>
    <xf numFmtId="0" fontId="4" fillId="0" borderId="3" xfId="0" applyFont="1" applyBorder="1"/>
    <xf numFmtId="0" fontId="14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right" vertical="center" wrapText="1"/>
    </xf>
    <xf numFmtId="0" fontId="33" fillId="0" borderId="7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4" fontId="35" fillId="0" borderId="7" xfId="0" applyNumberFormat="1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7.jpg"/><Relationship Id="rId7" Type="http://schemas.openxmlformats.org/officeDocument/2006/relationships/image" Target="../media/image20.jpg"/><Relationship Id="rId2" Type="http://schemas.openxmlformats.org/officeDocument/2006/relationships/image" Target="../media/image16.jpg"/><Relationship Id="rId1" Type="http://schemas.openxmlformats.org/officeDocument/2006/relationships/image" Target="../media/image8.png"/><Relationship Id="rId6" Type="http://schemas.openxmlformats.org/officeDocument/2006/relationships/image" Target="../media/image19.jpg"/><Relationship Id="rId5" Type="http://schemas.openxmlformats.org/officeDocument/2006/relationships/image" Target="../media/image18.png"/><Relationship Id="rId4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1.jpg"/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.jpg"/><Relationship Id="rId1" Type="http://schemas.openxmlformats.org/officeDocument/2006/relationships/image" Target="../media/image8.png"/><Relationship Id="rId6" Type="http://schemas.openxmlformats.org/officeDocument/2006/relationships/image" Target="../media/image15.jpg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</xdr:colOff>
      <xdr:row>1</xdr:row>
      <xdr:rowOff>0</xdr:rowOff>
    </xdr:from>
    <xdr:ext cx="2045970" cy="13049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1080" y="167640"/>
          <a:ext cx="2045970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121920</xdr:colOff>
      <xdr:row>2</xdr:row>
      <xdr:rowOff>259080</xdr:rowOff>
    </xdr:from>
    <xdr:ext cx="1866900" cy="1417320"/>
    <xdr:pic>
      <xdr:nvPicPr>
        <xdr:cNvPr id="4" name="image1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2520" y="4671060"/>
          <a:ext cx="1866900" cy="14173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</xdr:colOff>
      <xdr:row>3</xdr:row>
      <xdr:rowOff>251460</xdr:rowOff>
    </xdr:from>
    <xdr:ext cx="1988820" cy="1965960"/>
    <xdr:pic>
      <xdr:nvPicPr>
        <xdr:cNvPr id="5" name="image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080" y="6690360"/>
          <a:ext cx="1988820" cy="196596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251460</xdr:colOff>
      <xdr:row>4</xdr:row>
      <xdr:rowOff>91440</xdr:rowOff>
    </xdr:from>
    <xdr:ext cx="1623060" cy="1546860"/>
    <xdr:pic>
      <xdr:nvPicPr>
        <xdr:cNvPr id="11" name="image5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2060" y="18836640"/>
          <a:ext cx="1623060" cy="154686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220980</xdr:colOff>
      <xdr:row>7</xdr:row>
      <xdr:rowOff>53341</xdr:rowOff>
    </xdr:from>
    <xdr:ext cx="1783080" cy="128778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11580" y="23896321"/>
          <a:ext cx="1783080" cy="128778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99060</xdr:colOff>
      <xdr:row>6</xdr:row>
      <xdr:rowOff>198120</xdr:rowOff>
    </xdr:from>
    <xdr:to>
      <xdr:col>1</xdr:col>
      <xdr:colOff>1805940</xdr:colOff>
      <xdr:row>6</xdr:row>
      <xdr:rowOff>1478280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" y="20596860"/>
          <a:ext cx="170688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</xdr:row>
      <xdr:rowOff>320040</xdr:rowOff>
    </xdr:from>
    <xdr:to>
      <xdr:col>1</xdr:col>
      <xdr:colOff>1935480</xdr:colOff>
      <xdr:row>8</xdr:row>
      <xdr:rowOff>1478280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6570940"/>
          <a:ext cx="1744980" cy="1158240"/>
        </a:xfrm>
        <a:prstGeom prst="rect">
          <a:avLst/>
        </a:prstGeom>
      </xdr:spPr>
    </xdr:pic>
    <xdr:clientData/>
  </xdr:twoCellAnchor>
  <xdr:oneCellAnchor>
    <xdr:from>
      <xdr:col>1</xdr:col>
      <xdr:colOff>251460</xdr:colOff>
      <xdr:row>5</xdr:row>
      <xdr:rowOff>91440</xdr:rowOff>
    </xdr:from>
    <xdr:ext cx="1623060" cy="1546860"/>
    <xdr:pic>
      <xdr:nvPicPr>
        <xdr:cNvPr id="19" name="image5.jpg">
          <a:extLst>
            <a:ext uri="{FF2B5EF4-FFF2-40B4-BE49-F238E27FC236}">
              <a16:creationId xmlns:a16="http://schemas.microsoft.com/office/drawing/2014/main" id="{7DC02323-0819-2542-A3D9-0C606FE8F39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6360" y="6238240"/>
          <a:ext cx="1623060" cy="154686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647700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8</xdr:row>
      <xdr:rowOff>19050</xdr:rowOff>
    </xdr:from>
    <xdr:ext cx="1943100" cy="1228725"/>
    <xdr:pic>
      <xdr:nvPicPr>
        <xdr:cNvPr id="3" name="image31.jpg" title="Изображение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742950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7</xdr:row>
      <xdr:rowOff>28575</xdr:rowOff>
    </xdr:from>
    <xdr:ext cx="3143250" cy="1866900"/>
    <xdr:pic>
      <xdr:nvPicPr>
        <xdr:cNvPr id="3" name="image33.jpg" title="Изображение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19</xdr:row>
      <xdr:rowOff>19050</xdr:rowOff>
    </xdr:from>
    <xdr:ext cx="2771775" cy="2076450"/>
    <xdr:pic>
      <xdr:nvPicPr>
        <xdr:cNvPr id="4" name="image35.jpg" title="Изображение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</xdr:row>
      <xdr:rowOff>66675</xdr:rowOff>
    </xdr:from>
    <xdr:ext cx="3267075" cy="2057400"/>
    <xdr:pic>
      <xdr:nvPicPr>
        <xdr:cNvPr id="5" name="image34.jpg" title="Изображение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14</xdr:row>
      <xdr:rowOff>28575</xdr:rowOff>
    </xdr:from>
    <xdr:ext cx="2266950" cy="1733550"/>
    <xdr:pic>
      <xdr:nvPicPr>
        <xdr:cNvPr id="6" name="image36.png" title="Изображение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1085850</xdr:colOff>
      <xdr:row>11</xdr:row>
      <xdr:rowOff>19050</xdr:rowOff>
    </xdr:from>
    <xdr:ext cx="1238250" cy="1238250"/>
    <xdr:pic>
      <xdr:nvPicPr>
        <xdr:cNvPr id="7" name="image37.jpg" title="Изображение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</xdr:row>
      <xdr:rowOff>19050</xdr:rowOff>
    </xdr:from>
    <xdr:ext cx="3314700" cy="1600200"/>
    <xdr:pic>
      <xdr:nvPicPr>
        <xdr:cNvPr id="8" name="image46.jpg" title="Изображение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19</xdr:row>
      <xdr:rowOff>2162175</xdr:rowOff>
    </xdr:from>
    <xdr:ext cx="2162175" cy="1571625"/>
    <xdr:pic>
      <xdr:nvPicPr>
        <xdr:cNvPr id="9" name="image39.png" title="Изображение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695325</xdr:colOff>
      <xdr:row>0</xdr:row>
      <xdr:rowOff>47625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695325</xdr:colOff>
      <xdr:row>0</xdr:row>
      <xdr:rowOff>9525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714375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</xdr:row>
      <xdr:rowOff>9525</xdr:rowOff>
    </xdr:from>
    <xdr:ext cx="2257425" cy="1428750"/>
    <xdr:pic>
      <xdr:nvPicPr>
        <xdr:cNvPr id="3" name="image40.jpg" title="Изображение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6</xdr:row>
      <xdr:rowOff>9525</xdr:rowOff>
    </xdr:from>
    <xdr:ext cx="1200150" cy="1200150"/>
    <xdr:pic>
      <xdr:nvPicPr>
        <xdr:cNvPr id="4" name="image41.jpg" title="Изображение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485775</xdr:colOff>
      <xdr:row>0</xdr:row>
      <xdr:rowOff>28575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1095375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8</xdr:row>
      <xdr:rowOff>38100</xdr:rowOff>
    </xdr:from>
    <xdr:ext cx="2876550" cy="2085975"/>
    <xdr:pic>
      <xdr:nvPicPr>
        <xdr:cNvPr id="3" name="image1.jpg" title="Изображение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876425" cy="1447800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6</xdr:row>
      <xdr:rowOff>47625</xdr:rowOff>
    </xdr:from>
    <xdr:ext cx="2390775" cy="1504950"/>
    <xdr:pic>
      <xdr:nvPicPr>
        <xdr:cNvPr id="2" name="image28.jpg" title="Изображение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2390775" cy="1695450"/>
    <xdr:pic>
      <xdr:nvPicPr>
        <xdr:cNvPr id="3" name="image16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</xdr:row>
      <xdr:rowOff>0</xdr:rowOff>
    </xdr:from>
    <xdr:ext cx="276225" cy="200025"/>
    <xdr:pic>
      <xdr:nvPicPr>
        <xdr:cNvPr id="2" name="image16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1095375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1095375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</xdr:row>
      <xdr:rowOff>28575</xdr:rowOff>
    </xdr:from>
    <xdr:ext cx="1952625" cy="1228725"/>
    <xdr:pic>
      <xdr:nvPicPr>
        <xdr:cNvPr id="3" name="image17.jpg" title="Изображение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1095375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847725</xdr:colOff>
      <xdr:row>0</xdr:row>
      <xdr:rowOff>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</xdr:row>
      <xdr:rowOff>28575</xdr:rowOff>
    </xdr:from>
    <xdr:ext cx="1952625" cy="1228725"/>
    <xdr:pic>
      <xdr:nvPicPr>
        <xdr:cNvPr id="3" name="image17.jpg" title="Изображение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</xdr:row>
      <xdr:rowOff>85725</xdr:rowOff>
    </xdr:from>
    <xdr:ext cx="1962150" cy="1466850"/>
    <xdr:pic>
      <xdr:nvPicPr>
        <xdr:cNvPr id="4" name="image30.jpg" title="Изображение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</xdr:row>
      <xdr:rowOff>28575</xdr:rowOff>
    </xdr:from>
    <xdr:ext cx="1933575" cy="1076325"/>
    <xdr:pic>
      <xdr:nvPicPr>
        <xdr:cNvPr id="5" name="image29.jpg" title="Изображение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</xdr:row>
      <xdr:rowOff>1447800</xdr:rowOff>
    </xdr:from>
    <xdr:ext cx="1952625" cy="1257300"/>
    <xdr:pic>
      <xdr:nvPicPr>
        <xdr:cNvPr id="6" name="image38.jpg" title="Изображение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10</xdr:row>
      <xdr:rowOff>9525</xdr:rowOff>
    </xdr:from>
    <xdr:ext cx="1647825" cy="1238250"/>
    <xdr:pic>
      <xdr:nvPicPr>
        <xdr:cNvPr id="7" name="image32.jpg" title="Изображение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647700</xdr:colOff>
      <xdr:row>0</xdr:row>
      <xdr:rowOff>38100</xdr:rowOff>
    </xdr:from>
    <xdr:ext cx="1724025" cy="3619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9999"/>
    <outlinePr summaryBelow="0" summaryRight="0"/>
    <pageSetUpPr fitToPage="1"/>
  </sheetPr>
  <dimension ref="A1:Y985"/>
  <sheetViews>
    <sheetView tabSelected="1" workbookViewId="0">
      <pane ySplit="1" topLeftCell="A2" activePane="bottomLeft" state="frozen"/>
      <selection pane="bottomLeft" activeCell="J12" sqref="J12"/>
    </sheetView>
  </sheetViews>
  <sheetFormatPr baseColWidth="10" defaultColWidth="14.5" defaultRowHeight="15.75" customHeight="1" x14ac:dyDescent="0.15"/>
  <cols>
    <col min="1" max="1" width="14.5" style="236"/>
    <col min="2" max="2" width="31.1640625" customWidth="1"/>
    <col min="5" max="5" width="26.5" customWidth="1"/>
    <col min="6" max="6" width="20" style="215" customWidth="1"/>
    <col min="7" max="7" width="32.83203125" customWidth="1"/>
  </cols>
  <sheetData>
    <row r="1" spans="1:25" ht="14" x14ac:dyDescent="0.15">
      <c r="A1" s="216" t="s">
        <v>0</v>
      </c>
      <c r="B1" s="216" t="s">
        <v>2</v>
      </c>
      <c r="C1" s="217" t="s">
        <v>3</v>
      </c>
      <c r="D1" s="218" t="s">
        <v>5</v>
      </c>
      <c r="E1" s="219" t="s">
        <v>7</v>
      </c>
      <c r="F1" s="219" t="s">
        <v>9</v>
      </c>
      <c r="G1" s="219" t="s">
        <v>10</v>
      </c>
    </row>
    <row r="2" spans="1:25" ht="106.5" customHeight="1" x14ac:dyDescent="0.15">
      <c r="A2" s="220" t="s">
        <v>11</v>
      </c>
      <c r="B2" s="221"/>
      <c r="C2" s="222" t="s">
        <v>209</v>
      </c>
      <c r="D2" s="223">
        <v>14500</v>
      </c>
      <c r="E2" s="224" t="s">
        <v>215</v>
      </c>
      <c r="F2" s="225" t="s">
        <v>202</v>
      </c>
      <c r="G2" s="226" t="s">
        <v>203</v>
      </c>
    </row>
    <row r="3" spans="1:25" ht="169" x14ac:dyDescent="0.15">
      <c r="A3" s="220" t="s">
        <v>25</v>
      </c>
      <c r="B3" s="227"/>
      <c r="C3" s="228" t="s">
        <v>210</v>
      </c>
      <c r="D3" s="229">
        <v>108900</v>
      </c>
      <c r="E3" s="230" t="s">
        <v>216</v>
      </c>
      <c r="F3" s="225" t="s">
        <v>151</v>
      </c>
      <c r="G3" s="226" t="s">
        <v>30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5" ht="195" x14ac:dyDescent="0.15">
      <c r="A4" s="231" t="s">
        <v>32</v>
      </c>
      <c r="B4" s="227"/>
      <c r="C4" s="228" t="s">
        <v>211</v>
      </c>
      <c r="D4" s="229">
        <v>56600</v>
      </c>
      <c r="E4" s="230" t="s">
        <v>217</v>
      </c>
      <c r="F4" s="225" t="s">
        <v>204</v>
      </c>
      <c r="G4" s="226" t="s">
        <v>205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ht="130.5" customHeight="1" x14ac:dyDescent="0.15">
      <c r="A5" s="235" t="s">
        <v>22</v>
      </c>
      <c r="B5" s="221"/>
      <c r="C5" s="222" t="s">
        <v>212</v>
      </c>
      <c r="D5" s="223">
        <v>32900</v>
      </c>
      <c r="E5" s="224" t="s">
        <v>218</v>
      </c>
      <c r="F5" s="225" t="s">
        <v>62</v>
      </c>
      <c r="G5" s="226" t="s">
        <v>64</v>
      </c>
    </row>
    <row r="6" spans="1:25" s="214" customFormat="1" ht="130.5" customHeight="1" x14ac:dyDescent="0.15">
      <c r="A6" s="235" t="s">
        <v>22</v>
      </c>
      <c r="B6" s="221"/>
      <c r="C6" s="222" t="s">
        <v>212</v>
      </c>
      <c r="D6" s="223">
        <v>32900</v>
      </c>
      <c r="E6" s="224" t="s">
        <v>218</v>
      </c>
      <c r="F6" s="225" t="s">
        <v>62</v>
      </c>
      <c r="G6" s="226" t="s">
        <v>64</v>
      </c>
    </row>
    <row r="7" spans="1:25" ht="140" x14ac:dyDescent="0.15">
      <c r="A7" s="231" t="s">
        <v>42</v>
      </c>
      <c r="B7" s="221"/>
      <c r="C7" s="222" t="s">
        <v>43</v>
      </c>
      <c r="D7" s="223">
        <v>27500</v>
      </c>
      <c r="E7" s="232" t="s">
        <v>44</v>
      </c>
      <c r="F7" s="225" t="s">
        <v>56</v>
      </c>
      <c r="G7" s="226" t="s">
        <v>206</v>
      </c>
    </row>
    <row r="8" spans="1:25" ht="110.25" customHeight="1" x14ac:dyDescent="0.15">
      <c r="A8" s="233" t="s">
        <v>47</v>
      </c>
      <c r="B8" s="221"/>
      <c r="C8" s="222" t="s">
        <v>213</v>
      </c>
      <c r="D8" s="223">
        <v>11200</v>
      </c>
      <c r="E8" s="224" t="s">
        <v>219</v>
      </c>
      <c r="F8" s="225" t="s">
        <v>56</v>
      </c>
      <c r="G8" s="226" t="s">
        <v>206</v>
      </c>
    </row>
    <row r="9" spans="1:25" ht="140.25" customHeight="1" x14ac:dyDescent="0.15">
      <c r="A9" s="234" t="s">
        <v>50</v>
      </c>
      <c r="B9" s="221"/>
      <c r="C9" s="222" t="s">
        <v>214</v>
      </c>
      <c r="D9" s="223">
        <v>59830</v>
      </c>
      <c r="E9" s="224" t="s">
        <v>220</v>
      </c>
      <c r="F9" s="225" t="s">
        <v>207</v>
      </c>
      <c r="G9" s="226" t="s">
        <v>208</v>
      </c>
      <c r="L9" s="41"/>
    </row>
    <row r="10" spans="1:25" s="214" customFormat="1" ht="61" customHeight="1" x14ac:dyDescent="0.15">
      <c r="A10" s="234"/>
      <c r="B10" s="247" t="s">
        <v>221</v>
      </c>
      <c r="C10" s="248"/>
      <c r="D10" s="249">
        <f>SUM(D2:D9)</f>
        <v>344330</v>
      </c>
      <c r="E10" s="224"/>
      <c r="F10" s="225"/>
      <c r="G10" s="226"/>
      <c r="L10" s="143"/>
    </row>
    <row r="11" spans="1:25" s="214" customFormat="1" ht="61" customHeight="1" x14ac:dyDescent="0.15">
      <c r="A11" s="234"/>
      <c r="B11" s="250" t="s">
        <v>222</v>
      </c>
      <c r="C11" s="222"/>
      <c r="D11" s="249">
        <f>D10*20%</f>
        <v>68866</v>
      </c>
      <c r="E11" s="224"/>
      <c r="F11" s="225"/>
      <c r="G11" s="226"/>
      <c r="L11" s="143"/>
    </row>
    <row r="12" spans="1:25" s="214" customFormat="1" ht="61" customHeight="1" x14ac:dyDescent="0.15">
      <c r="A12" s="234"/>
      <c r="B12" s="250" t="s">
        <v>8</v>
      </c>
      <c r="C12" s="248"/>
      <c r="D12" s="249">
        <f>SUM(D10:D11)</f>
        <v>413196</v>
      </c>
      <c r="E12" s="224"/>
      <c r="F12" s="225"/>
      <c r="G12" s="226"/>
      <c r="L12" s="143"/>
    </row>
    <row r="13" spans="1:25" ht="13" x14ac:dyDescent="0.15">
      <c r="B13" s="39"/>
    </row>
    <row r="14" spans="1:25" ht="13" x14ac:dyDescent="0.15">
      <c r="B14" s="39"/>
    </row>
    <row r="15" spans="1:25" ht="13" x14ac:dyDescent="0.15">
      <c r="B15" s="39"/>
    </row>
    <row r="16" spans="1:25" ht="13" x14ac:dyDescent="0.15">
      <c r="B16" s="39"/>
    </row>
    <row r="17" spans="2:2" ht="13" x14ac:dyDescent="0.15">
      <c r="B17" s="39"/>
    </row>
    <row r="18" spans="2:2" ht="13" x14ac:dyDescent="0.15">
      <c r="B18" s="39"/>
    </row>
    <row r="19" spans="2:2" ht="13" x14ac:dyDescent="0.15">
      <c r="B19" s="39"/>
    </row>
    <row r="20" spans="2:2" ht="13" x14ac:dyDescent="0.15">
      <c r="B20" s="39"/>
    </row>
    <row r="21" spans="2:2" ht="13" x14ac:dyDescent="0.15">
      <c r="B21" s="39"/>
    </row>
    <row r="22" spans="2:2" ht="13" x14ac:dyDescent="0.15">
      <c r="B22" s="39"/>
    </row>
    <row r="23" spans="2:2" ht="13" x14ac:dyDescent="0.15">
      <c r="B23" s="39"/>
    </row>
    <row r="24" spans="2:2" ht="13" x14ac:dyDescent="0.15">
      <c r="B24" s="39"/>
    </row>
    <row r="25" spans="2:2" ht="13" x14ac:dyDescent="0.15">
      <c r="B25" s="39"/>
    </row>
    <row r="26" spans="2:2" ht="13" x14ac:dyDescent="0.15">
      <c r="B26" s="39"/>
    </row>
    <row r="27" spans="2:2" ht="13" x14ac:dyDescent="0.15">
      <c r="B27" s="39"/>
    </row>
    <row r="28" spans="2:2" ht="13" x14ac:dyDescent="0.15">
      <c r="B28" s="39"/>
    </row>
    <row r="29" spans="2:2" ht="13" x14ac:dyDescent="0.15">
      <c r="B29" s="39"/>
    </row>
    <row r="30" spans="2:2" ht="13" x14ac:dyDescent="0.15">
      <c r="B30" s="39"/>
    </row>
    <row r="31" spans="2:2" ht="13" x14ac:dyDescent="0.15">
      <c r="B31" s="39"/>
    </row>
    <row r="32" spans="2:2" ht="13" x14ac:dyDescent="0.15">
      <c r="B32" s="39"/>
    </row>
    <row r="33" spans="2:2" ht="13" x14ac:dyDescent="0.15">
      <c r="B33" s="39"/>
    </row>
    <row r="34" spans="2:2" ht="13" x14ac:dyDescent="0.15">
      <c r="B34" s="39"/>
    </row>
    <row r="35" spans="2:2" ht="13" x14ac:dyDescent="0.15">
      <c r="B35" s="39"/>
    </row>
    <row r="36" spans="2:2" ht="13" x14ac:dyDescent="0.15">
      <c r="B36" s="39"/>
    </row>
    <row r="37" spans="2:2" ht="13" x14ac:dyDescent="0.15">
      <c r="B37" s="39"/>
    </row>
    <row r="38" spans="2:2" ht="13" x14ac:dyDescent="0.15">
      <c r="B38" s="39"/>
    </row>
    <row r="39" spans="2:2" ht="13" x14ac:dyDescent="0.15">
      <c r="B39" s="39"/>
    </row>
    <row r="40" spans="2:2" ht="13" x14ac:dyDescent="0.15">
      <c r="B40" s="39"/>
    </row>
    <row r="41" spans="2:2" ht="13" x14ac:dyDescent="0.15">
      <c r="B41" s="39"/>
    </row>
    <row r="42" spans="2:2" ht="13" x14ac:dyDescent="0.15">
      <c r="B42" s="39"/>
    </row>
    <row r="43" spans="2:2" ht="13" x14ac:dyDescent="0.15">
      <c r="B43" s="39"/>
    </row>
    <row r="44" spans="2:2" ht="13" x14ac:dyDescent="0.15">
      <c r="B44" s="39"/>
    </row>
    <row r="45" spans="2:2" ht="13" x14ac:dyDescent="0.15">
      <c r="B45" s="39"/>
    </row>
    <row r="46" spans="2:2" ht="13" x14ac:dyDescent="0.15">
      <c r="B46" s="39"/>
    </row>
    <row r="47" spans="2:2" ht="13" x14ac:dyDescent="0.15">
      <c r="B47" s="39"/>
    </row>
    <row r="48" spans="2:2" ht="13" x14ac:dyDescent="0.15">
      <c r="B48" s="39"/>
    </row>
    <row r="49" spans="2:2" ht="13" x14ac:dyDescent="0.15">
      <c r="B49" s="39"/>
    </row>
    <row r="50" spans="2:2" ht="13" x14ac:dyDescent="0.15">
      <c r="B50" s="39"/>
    </row>
    <row r="51" spans="2:2" ht="13" x14ac:dyDescent="0.15">
      <c r="B51" s="39"/>
    </row>
    <row r="52" spans="2:2" ht="13" x14ac:dyDescent="0.15">
      <c r="B52" s="39"/>
    </row>
    <row r="53" spans="2:2" ht="13" x14ac:dyDescent="0.15">
      <c r="B53" s="39"/>
    </row>
    <row r="54" spans="2:2" ht="13" x14ac:dyDescent="0.15">
      <c r="B54" s="39"/>
    </row>
    <row r="55" spans="2:2" ht="13" x14ac:dyDescent="0.15">
      <c r="B55" s="39"/>
    </row>
    <row r="56" spans="2:2" ht="13" x14ac:dyDescent="0.15">
      <c r="B56" s="39"/>
    </row>
    <row r="57" spans="2:2" ht="13" x14ac:dyDescent="0.15">
      <c r="B57" s="39"/>
    </row>
    <row r="58" spans="2:2" ht="13" x14ac:dyDescent="0.15">
      <c r="B58" s="39"/>
    </row>
    <row r="59" spans="2:2" ht="13" x14ac:dyDescent="0.15">
      <c r="B59" s="39"/>
    </row>
    <row r="60" spans="2:2" ht="13" x14ac:dyDescent="0.15">
      <c r="B60" s="39"/>
    </row>
    <row r="61" spans="2:2" ht="13" x14ac:dyDescent="0.15">
      <c r="B61" s="39"/>
    </row>
    <row r="62" spans="2:2" ht="13" x14ac:dyDescent="0.15">
      <c r="B62" s="39"/>
    </row>
    <row r="63" spans="2:2" ht="13" x14ac:dyDescent="0.15">
      <c r="B63" s="39"/>
    </row>
    <row r="64" spans="2:2" ht="13" x14ac:dyDescent="0.15">
      <c r="B64" s="39"/>
    </row>
    <row r="65" spans="2:2" ht="13" x14ac:dyDescent="0.15">
      <c r="B65" s="39"/>
    </row>
    <row r="66" spans="2:2" ht="13" x14ac:dyDescent="0.15">
      <c r="B66" s="39"/>
    </row>
    <row r="67" spans="2:2" ht="13" x14ac:dyDescent="0.15">
      <c r="B67" s="39"/>
    </row>
    <row r="68" spans="2:2" ht="13" x14ac:dyDescent="0.15">
      <c r="B68" s="39"/>
    </row>
    <row r="69" spans="2:2" ht="13" x14ac:dyDescent="0.15">
      <c r="B69" s="39"/>
    </row>
    <row r="70" spans="2:2" ht="13" x14ac:dyDescent="0.15">
      <c r="B70" s="39"/>
    </row>
    <row r="71" spans="2:2" ht="13" x14ac:dyDescent="0.15">
      <c r="B71" s="39"/>
    </row>
    <row r="72" spans="2:2" ht="13" x14ac:dyDescent="0.15">
      <c r="B72" s="39"/>
    </row>
    <row r="73" spans="2:2" ht="13" x14ac:dyDescent="0.15">
      <c r="B73" s="39"/>
    </row>
    <row r="74" spans="2:2" ht="13" x14ac:dyDescent="0.15">
      <c r="B74" s="39"/>
    </row>
    <row r="75" spans="2:2" ht="13" x14ac:dyDescent="0.15">
      <c r="B75" s="39"/>
    </row>
    <row r="76" spans="2:2" ht="13" x14ac:dyDescent="0.15">
      <c r="B76" s="39"/>
    </row>
    <row r="77" spans="2:2" ht="13" x14ac:dyDescent="0.15">
      <c r="B77" s="39"/>
    </row>
    <row r="78" spans="2:2" ht="13" x14ac:dyDescent="0.15">
      <c r="B78" s="39"/>
    </row>
    <row r="79" spans="2:2" ht="13" x14ac:dyDescent="0.15">
      <c r="B79" s="39"/>
    </row>
    <row r="80" spans="2:2" ht="13" x14ac:dyDescent="0.15">
      <c r="B80" s="39"/>
    </row>
    <row r="81" spans="2:2" ht="13" x14ac:dyDescent="0.15">
      <c r="B81" s="39"/>
    </row>
    <row r="82" spans="2:2" ht="13" x14ac:dyDescent="0.15">
      <c r="B82" s="39"/>
    </row>
    <row r="83" spans="2:2" ht="13" x14ac:dyDescent="0.15">
      <c r="B83" s="39"/>
    </row>
    <row r="84" spans="2:2" ht="13" x14ac:dyDescent="0.15">
      <c r="B84" s="39"/>
    </row>
    <row r="85" spans="2:2" ht="13" x14ac:dyDescent="0.15">
      <c r="B85" s="39"/>
    </row>
    <row r="86" spans="2:2" ht="13" x14ac:dyDescent="0.15">
      <c r="B86" s="39"/>
    </row>
    <row r="87" spans="2:2" ht="13" x14ac:dyDescent="0.15">
      <c r="B87" s="39"/>
    </row>
    <row r="88" spans="2:2" ht="13" x14ac:dyDescent="0.15">
      <c r="B88" s="39"/>
    </row>
    <row r="89" spans="2:2" ht="13" x14ac:dyDescent="0.15">
      <c r="B89" s="39"/>
    </row>
    <row r="90" spans="2:2" ht="13" x14ac:dyDescent="0.15">
      <c r="B90" s="39"/>
    </row>
    <row r="91" spans="2:2" ht="13" x14ac:dyDescent="0.15">
      <c r="B91" s="39"/>
    </row>
    <row r="92" spans="2:2" ht="13" x14ac:dyDescent="0.15">
      <c r="B92" s="39"/>
    </row>
    <row r="93" spans="2:2" ht="13" x14ac:dyDescent="0.15">
      <c r="B93" s="39"/>
    </row>
    <row r="94" spans="2:2" ht="13" x14ac:dyDescent="0.15">
      <c r="B94" s="39"/>
    </row>
    <row r="95" spans="2:2" ht="13" x14ac:dyDescent="0.15">
      <c r="B95" s="39"/>
    </row>
    <row r="96" spans="2:2" ht="13" x14ac:dyDescent="0.15">
      <c r="B96" s="39"/>
    </row>
    <row r="97" spans="2:2" ht="13" x14ac:dyDescent="0.15">
      <c r="B97" s="39"/>
    </row>
    <row r="98" spans="2:2" ht="13" x14ac:dyDescent="0.15">
      <c r="B98" s="39"/>
    </row>
    <row r="99" spans="2:2" ht="13" x14ac:dyDescent="0.15">
      <c r="B99" s="39"/>
    </row>
    <row r="100" spans="2:2" ht="13" x14ac:dyDescent="0.15">
      <c r="B100" s="39"/>
    </row>
    <row r="101" spans="2:2" ht="13" x14ac:dyDescent="0.15">
      <c r="B101" s="39"/>
    </row>
    <row r="102" spans="2:2" ht="13" x14ac:dyDescent="0.15">
      <c r="B102" s="39"/>
    </row>
    <row r="103" spans="2:2" ht="13" x14ac:dyDescent="0.15">
      <c r="B103" s="39"/>
    </row>
    <row r="104" spans="2:2" ht="13" x14ac:dyDescent="0.15">
      <c r="B104" s="39"/>
    </row>
    <row r="105" spans="2:2" ht="13" x14ac:dyDescent="0.15">
      <c r="B105" s="39"/>
    </row>
    <row r="106" spans="2:2" ht="13" x14ac:dyDescent="0.15">
      <c r="B106" s="39"/>
    </row>
    <row r="107" spans="2:2" ht="13" x14ac:dyDescent="0.15">
      <c r="B107" s="39"/>
    </row>
    <row r="108" spans="2:2" ht="13" x14ac:dyDescent="0.15">
      <c r="B108" s="39"/>
    </row>
    <row r="109" spans="2:2" ht="13" x14ac:dyDescent="0.15">
      <c r="B109" s="39"/>
    </row>
    <row r="110" spans="2:2" ht="13" x14ac:dyDescent="0.15">
      <c r="B110" s="39"/>
    </row>
    <row r="111" spans="2:2" ht="13" x14ac:dyDescent="0.15">
      <c r="B111" s="39"/>
    </row>
    <row r="112" spans="2:2" ht="13" x14ac:dyDescent="0.15">
      <c r="B112" s="39"/>
    </row>
    <row r="113" spans="2:2" ht="13" x14ac:dyDescent="0.15">
      <c r="B113" s="39"/>
    </row>
    <row r="114" spans="2:2" ht="13" x14ac:dyDescent="0.15">
      <c r="B114" s="39"/>
    </row>
    <row r="115" spans="2:2" ht="13" x14ac:dyDescent="0.15">
      <c r="B115" s="39"/>
    </row>
    <row r="116" spans="2:2" ht="13" x14ac:dyDescent="0.15">
      <c r="B116" s="39"/>
    </row>
    <row r="117" spans="2:2" ht="13" x14ac:dyDescent="0.15">
      <c r="B117" s="39"/>
    </row>
    <row r="118" spans="2:2" ht="13" x14ac:dyDescent="0.15">
      <c r="B118" s="39"/>
    </row>
    <row r="119" spans="2:2" ht="13" x14ac:dyDescent="0.15">
      <c r="B119" s="39"/>
    </row>
    <row r="120" spans="2:2" ht="13" x14ac:dyDescent="0.15">
      <c r="B120" s="39"/>
    </row>
    <row r="121" spans="2:2" ht="13" x14ac:dyDescent="0.15">
      <c r="B121" s="39"/>
    </row>
    <row r="122" spans="2:2" ht="13" x14ac:dyDescent="0.15">
      <c r="B122" s="39"/>
    </row>
    <row r="123" spans="2:2" ht="13" x14ac:dyDescent="0.15">
      <c r="B123" s="39"/>
    </row>
    <row r="124" spans="2:2" ht="13" x14ac:dyDescent="0.15">
      <c r="B124" s="39"/>
    </row>
    <row r="125" spans="2:2" ht="13" x14ac:dyDescent="0.15">
      <c r="B125" s="39"/>
    </row>
    <row r="126" spans="2:2" ht="13" x14ac:dyDescent="0.15">
      <c r="B126" s="39"/>
    </row>
    <row r="127" spans="2:2" ht="13" x14ac:dyDescent="0.15">
      <c r="B127" s="39"/>
    </row>
    <row r="128" spans="2:2" ht="13" x14ac:dyDescent="0.15">
      <c r="B128" s="39"/>
    </row>
    <row r="129" spans="2:2" ht="13" x14ac:dyDescent="0.15">
      <c r="B129" s="39"/>
    </row>
    <row r="130" spans="2:2" ht="13" x14ac:dyDescent="0.15">
      <c r="B130" s="39"/>
    </row>
    <row r="131" spans="2:2" ht="13" x14ac:dyDescent="0.15">
      <c r="B131" s="39"/>
    </row>
    <row r="132" spans="2:2" ht="13" x14ac:dyDescent="0.15">
      <c r="B132" s="39"/>
    </row>
    <row r="133" spans="2:2" ht="13" x14ac:dyDescent="0.15">
      <c r="B133" s="39"/>
    </row>
    <row r="134" spans="2:2" ht="13" x14ac:dyDescent="0.15">
      <c r="B134" s="39"/>
    </row>
    <row r="135" spans="2:2" ht="13" x14ac:dyDescent="0.15">
      <c r="B135" s="39"/>
    </row>
    <row r="136" spans="2:2" ht="13" x14ac:dyDescent="0.15">
      <c r="B136" s="39"/>
    </row>
    <row r="137" spans="2:2" ht="13" x14ac:dyDescent="0.15">
      <c r="B137" s="39"/>
    </row>
    <row r="138" spans="2:2" ht="13" x14ac:dyDescent="0.15">
      <c r="B138" s="39"/>
    </row>
    <row r="139" spans="2:2" ht="13" x14ac:dyDescent="0.15">
      <c r="B139" s="39"/>
    </row>
    <row r="140" spans="2:2" ht="13" x14ac:dyDescent="0.15">
      <c r="B140" s="39"/>
    </row>
    <row r="141" spans="2:2" ht="13" x14ac:dyDescent="0.15">
      <c r="B141" s="39"/>
    </row>
    <row r="142" spans="2:2" ht="13" x14ac:dyDescent="0.15">
      <c r="B142" s="39"/>
    </row>
    <row r="143" spans="2:2" ht="13" x14ac:dyDescent="0.15">
      <c r="B143" s="39"/>
    </row>
    <row r="144" spans="2:2" ht="13" x14ac:dyDescent="0.15">
      <c r="B144" s="39"/>
    </row>
    <row r="145" spans="2:2" ht="13" x14ac:dyDescent="0.15">
      <c r="B145" s="39"/>
    </row>
    <row r="146" spans="2:2" ht="13" x14ac:dyDescent="0.15">
      <c r="B146" s="39"/>
    </row>
    <row r="147" spans="2:2" ht="13" x14ac:dyDescent="0.15">
      <c r="B147" s="39"/>
    </row>
    <row r="148" spans="2:2" ht="13" x14ac:dyDescent="0.15">
      <c r="B148" s="39"/>
    </row>
    <row r="149" spans="2:2" ht="13" x14ac:dyDescent="0.15">
      <c r="B149" s="39"/>
    </row>
    <row r="150" spans="2:2" ht="13" x14ac:dyDescent="0.15">
      <c r="B150" s="39"/>
    </row>
    <row r="151" spans="2:2" ht="13" x14ac:dyDescent="0.15">
      <c r="B151" s="39"/>
    </row>
    <row r="152" spans="2:2" ht="13" x14ac:dyDescent="0.15">
      <c r="B152" s="39"/>
    </row>
    <row r="153" spans="2:2" ht="13" x14ac:dyDescent="0.15">
      <c r="B153" s="39"/>
    </row>
    <row r="154" spans="2:2" ht="13" x14ac:dyDescent="0.15">
      <c r="B154" s="39"/>
    </row>
    <row r="155" spans="2:2" ht="13" x14ac:dyDescent="0.15">
      <c r="B155" s="39"/>
    </row>
    <row r="156" spans="2:2" ht="13" x14ac:dyDescent="0.15">
      <c r="B156" s="39"/>
    </row>
    <row r="157" spans="2:2" ht="13" x14ac:dyDescent="0.15">
      <c r="B157" s="39"/>
    </row>
    <row r="158" spans="2:2" ht="13" x14ac:dyDescent="0.15">
      <c r="B158" s="39"/>
    </row>
    <row r="159" spans="2:2" ht="13" x14ac:dyDescent="0.15">
      <c r="B159" s="39"/>
    </row>
    <row r="160" spans="2:2" ht="13" x14ac:dyDescent="0.15">
      <c r="B160" s="39"/>
    </row>
    <row r="161" spans="2:2" ht="13" x14ac:dyDescent="0.15">
      <c r="B161" s="39"/>
    </row>
    <row r="162" spans="2:2" ht="13" x14ac:dyDescent="0.15">
      <c r="B162" s="39"/>
    </row>
    <row r="163" spans="2:2" ht="13" x14ac:dyDescent="0.15">
      <c r="B163" s="39"/>
    </row>
    <row r="164" spans="2:2" ht="13" x14ac:dyDescent="0.15">
      <c r="B164" s="39"/>
    </row>
    <row r="165" spans="2:2" ht="13" x14ac:dyDescent="0.15">
      <c r="B165" s="39"/>
    </row>
    <row r="166" spans="2:2" ht="13" x14ac:dyDescent="0.15">
      <c r="B166" s="39"/>
    </row>
    <row r="167" spans="2:2" ht="13" x14ac:dyDescent="0.15">
      <c r="B167" s="39"/>
    </row>
    <row r="168" spans="2:2" ht="13" x14ac:dyDescent="0.15">
      <c r="B168" s="39"/>
    </row>
    <row r="169" spans="2:2" ht="13" x14ac:dyDescent="0.15">
      <c r="B169" s="39"/>
    </row>
    <row r="170" spans="2:2" ht="13" x14ac:dyDescent="0.15">
      <c r="B170" s="39"/>
    </row>
    <row r="171" spans="2:2" ht="13" x14ac:dyDescent="0.15">
      <c r="B171" s="39"/>
    </row>
    <row r="172" spans="2:2" ht="13" x14ac:dyDescent="0.15">
      <c r="B172" s="39"/>
    </row>
    <row r="173" spans="2:2" ht="13" x14ac:dyDescent="0.15">
      <c r="B173" s="39"/>
    </row>
    <row r="174" spans="2:2" ht="13" x14ac:dyDescent="0.15">
      <c r="B174" s="39"/>
    </row>
    <row r="175" spans="2:2" ht="13" x14ac:dyDescent="0.15">
      <c r="B175" s="39"/>
    </row>
    <row r="176" spans="2:2" ht="13" x14ac:dyDescent="0.15">
      <c r="B176" s="39"/>
    </row>
    <row r="177" spans="2:2" ht="13" x14ac:dyDescent="0.15">
      <c r="B177" s="39"/>
    </row>
    <row r="178" spans="2:2" ht="13" x14ac:dyDescent="0.15">
      <c r="B178" s="39"/>
    </row>
    <row r="179" spans="2:2" ht="13" x14ac:dyDescent="0.15">
      <c r="B179" s="39"/>
    </row>
    <row r="180" spans="2:2" ht="13" x14ac:dyDescent="0.15">
      <c r="B180" s="39"/>
    </row>
    <row r="181" spans="2:2" ht="13" x14ac:dyDescent="0.15">
      <c r="B181" s="39"/>
    </row>
    <row r="182" spans="2:2" ht="13" x14ac:dyDescent="0.15">
      <c r="B182" s="39"/>
    </row>
    <row r="183" spans="2:2" ht="13" x14ac:dyDescent="0.15">
      <c r="B183" s="39"/>
    </row>
    <row r="184" spans="2:2" ht="13" x14ac:dyDescent="0.15">
      <c r="B184" s="39"/>
    </row>
    <row r="185" spans="2:2" ht="13" x14ac:dyDescent="0.15">
      <c r="B185" s="39"/>
    </row>
    <row r="186" spans="2:2" ht="13" x14ac:dyDescent="0.15">
      <c r="B186" s="39"/>
    </row>
    <row r="187" spans="2:2" ht="13" x14ac:dyDescent="0.15">
      <c r="B187" s="39"/>
    </row>
    <row r="188" spans="2:2" ht="13" x14ac:dyDescent="0.15">
      <c r="B188" s="39"/>
    </row>
    <row r="189" spans="2:2" ht="13" x14ac:dyDescent="0.15">
      <c r="B189" s="39"/>
    </row>
    <row r="190" spans="2:2" ht="13" x14ac:dyDescent="0.15">
      <c r="B190" s="39"/>
    </row>
    <row r="191" spans="2:2" ht="13" x14ac:dyDescent="0.15">
      <c r="B191" s="39"/>
    </row>
    <row r="192" spans="2:2" ht="13" x14ac:dyDescent="0.15">
      <c r="B192" s="39"/>
    </row>
    <row r="193" spans="2:2" ht="13" x14ac:dyDescent="0.15">
      <c r="B193" s="39"/>
    </row>
    <row r="194" spans="2:2" ht="13" x14ac:dyDescent="0.15">
      <c r="B194" s="39"/>
    </row>
    <row r="195" spans="2:2" ht="13" x14ac:dyDescent="0.15">
      <c r="B195" s="39"/>
    </row>
    <row r="196" spans="2:2" ht="13" x14ac:dyDescent="0.15">
      <c r="B196" s="39"/>
    </row>
    <row r="197" spans="2:2" ht="13" x14ac:dyDescent="0.15">
      <c r="B197" s="39"/>
    </row>
    <row r="198" spans="2:2" ht="13" x14ac:dyDescent="0.15">
      <c r="B198" s="39"/>
    </row>
    <row r="199" spans="2:2" ht="13" x14ac:dyDescent="0.15">
      <c r="B199" s="39"/>
    </row>
    <row r="200" spans="2:2" ht="13" x14ac:dyDescent="0.15">
      <c r="B200" s="39"/>
    </row>
    <row r="201" spans="2:2" ht="13" x14ac:dyDescent="0.15">
      <c r="B201" s="39"/>
    </row>
    <row r="202" spans="2:2" ht="13" x14ac:dyDescent="0.15">
      <c r="B202" s="39"/>
    </row>
    <row r="203" spans="2:2" ht="13" x14ac:dyDescent="0.15">
      <c r="B203" s="39"/>
    </row>
    <row r="204" spans="2:2" ht="13" x14ac:dyDescent="0.15">
      <c r="B204" s="39"/>
    </row>
    <row r="205" spans="2:2" ht="13" x14ac:dyDescent="0.15">
      <c r="B205" s="39"/>
    </row>
    <row r="206" spans="2:2" ht="13" x14ac:dyDescent="0.15">
      <c r="B206" s="39"/>
    </row>
    <row r="207" spans="2:2" ht="13" x14ac:dyDescent="0.15">
      <c r="B207" s="39"/>
    </row>
    <row r="208" spans="2:2" ht="13" x14ac:dyDescent="0.15">
      <c r="B208" s="39"/>
    </row>
    <row r="209" spans="2:2" ht="13" x14ac:dyDescent="0.15">
      <c r="B209" s="39"/>
    </row>
    <row r="210" spans="2:2" ht="13" x14ac:dyDescent="0.15">
      <c r="B210" s="39"/>
    </row>
    <row r="211" spans="2:2" ht="13" x14ac:dyDescent="0.15">
      <c r="B211" s="39"/>
    </row>
    <row r="212" spans="2:2" ht="13" x14ac:dyDescent="0.15">
      <c r="B212" s="39"/>
    </row>
    <row r="213" spans="2:2" ht="13" x14ac:dyDescent="0.15">
      <c r="B213" s="39"/>
    </row>
    <row r="214" spans="2:2" ht="13" x14ac:dyDescent="0.15">
      <c r="B214" s="39"/>
    </row>
    <row r="215" spans="2:2" ht="13" x14ac:dyDescent="0.15">
      <c r="B215" s="39"/>
    </row>
    <row r="216" spans="2:2" ht="13" x14ac:dyDescent="0.15">
      <c r="B216" s="39"/>
    </row>
    <row r="217" spans="2:2" ht="13" x14ac:dyDescent="0.15">
      <c r="B217" s="39"/>
    </row>
    <row r="218" spans="2:2" ht="13" x14ac:dyDescent="0.15">
      <c r="B218" s="39"/>
    </row>
    <row r="219" spans="2:2" ht="13" x14ac:dyDescent="0.15">
      <c r="B219" s="39"/>
    </row>
    <row r="220" spans="2:2" ht="13" x14ac:dyDescent="0.15">
      <c r="B220" s="39"/>
    </row>
    <row r="221" spans="2:2" ht="13" x14ac:dyDescent="0.15">
      <c r="B221" s="39"/>
    </row>
    <row r="222" spans="2:2" ht="13" x14ac:dyDescent="0.15">
      <c r="B222" s="39"/>
    </row>
    <row r="223" spans="2:2" ht="13" x14ac:dyDescent="0.15">
      <c r="B223" s="39"/>
    </row>
    <row r="224" spans="2:2" ht="13" x14ac:dyDescent="0.15">
      <c r="B224" s="39"/>
    </row>
    <row r="225" spans="2:2" ht="13" x14ac:dyDescent="0.15">
      <c r="B225" s="39"/>
    </row>
    <row r="226" spans="2:2" ht="13" x14ac:dyDescent="0.15">
      <c r="B226" s="39"/>
    </row>
    <row r="227" spans="2:2" ht="13" x14ac:dyDescent="0.15">
      <c r="B227" s="39"/>
    </row>
    <row r="228" spans="2:2" ht="13" x14ac:dyDescent="0.15">
      <c r="B228" s="39"/>
    </row>
    <row r="229" spans="2:2" ht="13" x14ac:dyDescent="0.15">
      <c r="B229" s="39"/>
    </row>
    <row r="230" spans="2:2" ht="13" x14ac:dyDescent="0.15">
      <c r="B230" s="39"/>
    </row>
    <row r="231" spans="2:2" ht="13" x14ac:dyDescent="0.15">
      <c r="B231" s="39"/>
    </row>
    <row r="232" spans="2:2" ht="13" x14ac:dyDescent="0.15">
      <c r="B232" s="39"/>
    </row>
    <row r="233" spans="2:2" ht="13" x14ac:dyDescent="0.15">
      <c r="B233" s="39"/>
    </row>
    <row r="234" spans="2:2" ht="13" x14ac:dyDescent="0.15">
      <c r="B234" s="39"/>
    </row>
    <row r="235" spans="2:2" ht="13" x14ac:dyDescent="0.15">
      <c r="B235" s="39"/>
    </row>
    <row r="236" spans="2:2" ht="13" x14ac:dyDescent="0.15">
      <c r="B236" s="39"/>
    </row>
    <row r="237" spans="2:2" ht="13" x14ac:dyDescent="0.15">
      <c r="B237" s="39"/>
    </row>
    <row r="238" spans="2:2" ht="13" x14ac:dyDescent="0.15">
      <c r="B238" s="39"/>
    </row>
    <row r="239" spans="2:2" ht="13" x14ac:dyDescent="0.15">
      <c r="B239" s="39"/>
    </row>
    <row r="240" spans="2:2" ht="13" x14ac:dyDescent="0.15">
      <c r="B240" s="39"/>
    </row>
    <row r="241" spans="2:2" ht="13" x14ac:dyDescent="0.15">
      <c r="B241" s="39"/>
    </row>
    <row r="242" spans="2:2" ht="13" x14ac:dyDescent="0.15">
      <c r="B242" s="39"/>
    </row>
    <row r="243" spans="2:2" ht="13" x14ac:dyDescent="0.15">
      <c r="B243" s="39"/>
    </row>
    <row r="244" spans="2:2" ht="13" x14ac:dyDescent="0.15">
      <c r="B244" s="39"/>
    </row>
    <row r="245" spans="2:2" ht="13" x14ac:dyDescent="0.15">
      <c r="B245" s="39"/>
    </row>
    <row r="246" spans="2:2" ht="13" x14ac:dyDescent="0.15">
      <c r="B246" s="39"/>
    </row>
    <row r="247" spans="2:2" ht="13" x14ac:dyDescent="0.15">
      <c r="B247" s="39"/>
    </row>
    <row r="248" spans="2:2" ht="13" x14ac:dyDescent="0.15">
      <c r="B248" s="39"/>
    </row>
    <row r="249" spans="2:2" ht="13" x14ac:dyDescent="0.15">
      <c r="B249" s="39"/>
    </row>
    <row r="250" spans="2:2" ht="13" x14ac:dyDescent="0.15">
      <c r="B250" s="39"/>
    </row>
    <row r="251" spans="2:2" ht="13" x14ac:dyDescent="0.15">
      <c r="B251" s="39"/>
    </row>
    <row r="252" spans="2:2" ht="13" x14ac:dyDescent="0.15">
      <c r="B252" s="39"/>
    </row>
    <row r="253" spans="2:2" ht="13" x14ac:dyDescent="0.15">
      <c r="B253" s="39"/>
    </row>
    <row r="254" spans="2:2" ht="13" x14ac:dyDescent="0.15">
      <c r="B254" s="39"/>
    </row>
    <row r="255" spans="2:2" ht="13" x14ac:dyDescent="0.15">
      <c r="B255" s="39"/>
    </row>
    <row r="256" spans="2:2" ht="13" x14ac:dyDescent="0.15">
      <c r="B256" s="39"/>
    </row>
    <row r="257" spans="2:2" ht="13" x14ac:dyDescent="0.15">
      <c r="B257" s="39"/>
    </row>
    <row r="258" spans="2:2" ht="13" x14ac:dyDescent="0.15">
      <c r="B258" s="39"/>
    </row>
    <row r="259" spans="2:2" ht="13" x14ac:dyDescent="0.15">
      <c r="B259" s="39"/>
    </row>
    <row r="260" spans="2:2" ht="13" x14ac:dyDescent="0.15">
      <c r="B260" s="39"/>
    </row>
    <row r="261" spans="2:2" ht="13" x14ac:dyDescent="0.15">
      <c r="B261" s="39"/>
    </row>
    <row r="262" spans="2:2" ht="13" x14ac:dyDescent="0.15">
      <c r="B262" s="39"/>
    </row>
    <row r="263" spans="2:2" ht="13" x14ac:dyDescent="0.15">
      <c r="B263" s="39"/>
    </row>
    <row r="264" spans="2:2" ht="13" x14ac:dyDescent="0.15">
      <c r="B264" s="39"/>
    </row>
    <row r="265" spans="2:2" ht="13" x14ac:dyDescent="0.15">
      <c r="B265" s="39"/>
    </row>
    <row r="266" spans="2:2" ht="13" x14ac:dyDescent="0.15">
      <c r="B266" s="39"/>
    </row>
    <row r="267" spans="2:2" ht="13" x14ac:dyDescent="0.15">
      <c r="B267" s="39"/>
    </row>
    <row r="268" spans="2:2" ht="13" x14ac:dyDescent="0.15">
      <c r="B268" s="39"/>
    </row>
    <row r="269" spans="2:2" ht="13" x14ac:dyDescent="0.15">
      <c r="B269" s="39"/>
    </row>
    <row r="270" spans="2:2" ht="13" x14ac:dyDescent="0.15">
      <c r="B270" s="39"/>
    </row>
    <row r="271" spans="2:2" ht="13" x14ac:dyDescent="0.15">
      <c r="B271" s="39"/>
    </row>
    <row r="272" spans="2:2" ht="13" x14ac:dyDescent="0.15">
      <c r="B272" s="39"/>
    </row>
    <row r="273" spans="2:2" ht="13" x14ac:dyDescent="0.15">
      <c r="B273" s="39"/>
    </row>
    <row r="274" spans="2:2" ht="13" x14ac:dyDescent="0.15">
      <c r="B274" s="39"/>
    </row>
    <row r="275" spans="2:2" ht="13" x14ac:dyDescent="0.15">
      <c r="B275" s="39"/>
    </row>
    <row r="276" spans="2:2" ht="13" x14ac:dyDescent="0.15">
      <c r="B276" s="39"/>
    </row>
    <row r="277" spans="2:2" ht="13" x14ac:dyDescent="0.15">
      <c r="B277" s="39"/>
    </row>
    <row r="278" spans="2:2" ht="13" x14ac:dyDescent="0.15">
      <c r="B278" s="39"/>
    </row>
    <row r="279" spans="2:2" ht="13" x14ac:dyDescent="0.15">
      <c r="B279" s="39"/>
    </row>
    <row r="280" spans="2:2" ht="13" x14ac:dyDescent="0.15">
      <c r="B280" s="39"/>
    </row>
    <row r="281" spans="2:2" ht="13" x14ac:dyDescent="0.15">
      <c r="B281" s="39"/>
    </row>
    <row r="282" spans="2:2" ht="13" x14ac:dyDescent="0.15">
      <c r="B282" s="39"/>
    </row>
    <row r="283" spans="2:2" ht="13" x14ac:dyDescent="0.15">
      <c r="B283" s="39"/>
    </row>
    <row r="284" spans="2:2" ht="13" x14ac:dyDescent="0.15">
      <c r="B284" s="39"/>
    </row>
    <row r="285" spans="2:2" ht="13" x14ac:dyDescent="0.15">
      <c r="B285" s="39"/>
    </row>
    <row r="286" spans="2:2" ht="13" x14ac:dyDescent="0.15">
      <c r="B286" s="39"/>
    </row>
    <row r="287" spans="2:2" ht="13" x14ac:dyDescent="0.15">
      <c r="B287" s="39"/>
    </row>
    <row r="288" spans="2:2" ht="13" x14ac:dyDescent="0.15">
      <c r="B288" s="39"/>
    </row>
    <row r="289" spans="2:2" ht="13" x14ac:dyDescent="0.15">
      <c r="B289" s="39"/>
    </row>
    <row r="290" spans="2:2" ht="13" x14ac:dyDescent="0.15">
      <c r="B290" s="39"/>
    </row>
    <row r="291" spans="2:2" ht="13" x14ac:dyDescent="0.15">
      <c r="B291" s="39"/>
    </row>
    <row r="292" spans="2:2" ht="13" x14ac:dyDescent="0.15">
      <c r="B292" s="39"/>
    </row>
    <row r="293" spans="2:2" ht="13" x14ac:dyDescent="0.15">
      <c r="B293" s="39"/>
    </row>
    <row r="294" spans="2:2" ht="13" x14ac:dyDescent="0.15">
      <c r="B294" s="39"/>
    </row>
    <row r="295" spans="2:2" ht="13" x14ac:dyDescent="0.15">
      <c r="B295" s="39"/>
    </row>
    <row r="296" spans="2:2" ht="13" x14ac:dyDescent="0.15">
      <c r="B296" s="39"/>
    </row>
    <row r="297" spans="2:2" ht="13" x14ac:dyDescent="0.15">
      <c r="B297" s="39"/>
    </row>
    <row r="298" spans="2:2" ht="13" x14ac:dyDescent="0.15">
      <c r="B298" s="39"/>
    </row>
    <row r="299" spans="2:2" ht="13" x14ac:dyDescent="0.15">
      <c r="B299" s="39"/>
    </row>
    <row r="300" spans="2:2" ht="13" x14ac:dyDescent="0.15">
      <c r="B300" s="39"/>
    </row>
    <row r="301" spans="2:2" ht="13" x14ac:dyDescent="0.15">
      <c r="B301" s="39"/>
    </row>
    <row r="302" spans="2:2" ht="13" x14ac:dyDescent="0.15">
      <c r="B302" s="39"/>
    </row>
    <row r="303" spans="2:2" ht="13" x14ac:dyDescent="0.15">
      <c r="B303" s="39"/>
    </row>
    <row r="304" spans="2:2" ht="13" x14ac:dyDescent="0.15">
      <c r="B304" s="39"/>
    </row>
    <row r="305" spans="2:2" ht="13" x14ac:dyDescent="0.15">
      <c r="B305" s="39"/>
    </row>
    <row r="306" spans="2:2" ht="13" x14ac:dyDescent="0.15">
      <c r="B306" s="39"/>
    </row>
    <row r="307" spans="2:2" ht="13" x14ac:dyDescent="0.15">
      <c r="B307" s="39"/>
    </row>
    <row r="308" spans="2:2" ht="13" x14ac:dyDescent="0.15">
      <c r="B308" s="39"/>
    </row>
    <row r="309" spans="2:2" ht="13" x14ac:dyDescent="0.15">
      <c r="B309" s="39"/>
    </row>
    <row r="310" spans="2:2" ht="13" x14ac:dyDescent="0.15">
      <c r="B310" s="39"/>
    </row>
    <row r="311" spans="2:2" ht="13" x14ac:dyDescent="0.15">
      <c r="B311" s="39"/>
    </row>
    <row r="312" spans="2:2" ht="13" x14ac:dyDescent="0.15">
      <c r="B312" s="39"/>
    </row>
    <row r="313" spans="2:2" ht="13" x14ac:dyDescent="0.15">
      <c r="B313" s="39"/>
    </row>
    <row r="314" spans="2:2" ht="13" x14ac:dyDescent="0.15">
      <c r="B314" s="39"/>
    </row>
    <row r="315" spans="2:2" ht="13" x14ac:dyDescent="0.15">
      <c r="B315" s="39"/>
    </row>
    <row r="316" spans="2:2" ht="13" x14ac:dyDescent="0.15">
      <c r="B316" s="39"/>
    </row>
    <row r="317" spans="2:2" ht="13" x14ac:dyDescent="0.15">
      <c r="B317" s="39"/>
    </row>
    <row r="318" spans="2:2" ht="13" x14ac:dyDescent="0.15">
      <c r="B318" s="39"/>
    </row>
    <row r="319" spans="2:2" ht="13" x14ac:dyDescent="0.15">
      <c r="B319" s="39"/>
    </row>
    <row r="320" spans="2:2" ht="13" x14ac:dyDescent="0.15">
      <c r="B320" s="39"/>
    </row>
    <row r="321" spans="2:2" ht="13" x14ac:dyDescent="0.15">
      <c r="B321" s="39"/>
    </row>
    <row r="322" spans="2:2" ht="13" x14ac:dyDescent="0.15">
      <c r="B322" s="39"/>
    </row>
    <row r="323" spans="2:2" ht="13" x14ac:dyDescent="0.15">
      <c r="B323" s="39"/>
    </row>
    <row r="324" spans="2:2" ht="13" x14ac:dyDescent="0.15">
      <c r="B324" s="39"/>
    </row>
    <row r="325" spans="2:2" ht="13" x14ac:dyDescent="0.15">
      <c r="B325" s="39"/>
    </row>
    <row r="326" spans="2:2" ht="13" x14ac:dyDescent="0.15">
      <c r="B326" s="39"/>
    </row>
    <row r="327" spans="2:2" ht="13" x14ac:dyDescent="0.15">
      <c r="B327" s="39"/>
    </row>
    <row r="328" spans="2:2" ht="13" x14ac:dyDescent="0.15">
      <c r="B328" s="39"/>
    </row>
    <row r="329" spans="2:2" ht="13" x14ac:dyDescent="0.15">
      <c r="B329" s="39"/>
    </row>
    <row r="330" spans="2:2" ht="13" x14ac:dyDescent="0.15">
      <c r="B330" s="39"/>
    </row>
    <row r="331" spans="2:2" ht="13" x14ac:dyDescent="0.15">
      <c r="B331" s="39"/>
    </row>
    <row r="332" spans="2:2" ht="13" x14ac:dyDescent="0.15">
      <c r="B332" s="39"/>
    </row>
    <row r="333" spans="2:2" ht="13" x14ac:dyDescent="0.15">
      <c r="B333" s="39"/>
    </row>
    <row r="334" spans="2:2" ht="13" x14ac:dyDescent="0.15">
      <c r="B334" s="39"/>
    </row>
    <row r="335" spans="2:2" ht="13" x14ac:dyDescent="0.15">
      <c r="B335" s="39"/>
    </row>
    <row r="336" spans="2:2" ht="13" x14ac:dyDescent="0.15">
      <c r="B336" s="39"/>
    </row>
    <row r="337" spans="2:2" ht="13" x14ac:dyDescent="0.15">
      <c r="B337" s="39"/>
    </row>
    <row r="338" spans="2:2" ht="13" x14ac:dyDescent="0.15">
      <c r="B338" s="39"/>
    </row>
    <row r="339" spans="2:2" ht="13" x14ac:dyDescent="0.15">
      <c r="B339" s="39"/>
    </row>
    <row r="340" spans="2:2" ht="13" x14ac:dyDescent="0.15">
      <c r="B340" s="39"/>
    </row>
    <row r="341" spans="2:2" ht="13" x14ac:dyDescent="0.15">
      <c r="B341" s="39"/>
    </row>
    <row r="342" spans="2:2" ht="13" x14ac:dyDescent="0.15">
      <c r="B342" s="39"/>
    </row>
    <row r="343" spans="2:2" ht="13" x14ac:dyDescent="0.15">
      <c r="B343" s="39"/>
    </row>
    <row r="344" spans="2:2" ht="13" x14ac:dyDescent="0.15">
      <c r="B344" s="39"/>
    </row>
    <row r="345" spans="2:2" ht="13" x14ac:dyDescent="0.15">
      <c r="B345" s="39"/>
    </row>
    <row r="346" spans="2:2" ht="13" x14ac:dyDescent="0.15">
      <c r="B346" s="39"/>
    </row>
    <row r="347" spans="2:2" ht="13" x14ac:dyDescent="0.15">
      <c r="B347" s="39"/>
    </row>
    <row r="348" spans="2:2" ht="13" x14ac:dyDescent="0.15">
      <c r="B348" s="39"/>
    </row>
    <row r="349" spans="2:2" ht="13" x14ac:dyDescent="0.15">
      <c r="B349" s="39"/>
    </row>
    <row r="350" spans="2:2" ht="13" x14ac:dyDescent="0.15">
      <c r="B350" s="39"/>
    </row>
    <row r="351" spans="2:2" ht="13" x14ac:dyDescent="0.15">
      <c r="B351" s="39"/>
    </row>
    <row r="352" spans="2:2" ht="13" x14ac:dyDescent="0.15">
      <c r="B352" s="39"/>
    </row>
    <row r="353" spans="2:2" ht="13" x14ac:dyDescent="0.15">
      <c r="B353" s="39"/>
    </row>
    <row r="354" spans="2:2" ht="13" x14ac:dyDescent="0.15">
      <c r="B354" s="39"/>
    </row>
    <row r="355" spans="2:2" ht="13" x14ac:dyDescent="0.15">
      <c r="B355" s="39"/>
    </row>
    <row r="356" spans="2:2" ht="13" x14ac:dyDescent="0.15">
      <c r="B356" s="39"/>
    </row>
    <row r="357" spans="2:2" ht="13" x14ac:dyDescent="0.15">
      <c r="B357" s="39"/>
    </row>
    <row r="358" spans="2:2" ht="13" x14ac:dyDescent="0.15">
      <c r="B358" s="39"/>
    </row>
    <row r="359" spans="2:2" ht="13" x14ac:dyDescent="0.15">
      <c r="B359" s="39"/>
    </row>
    <row r="360" spans="2:2" ht="13" x14ac:dyDescent="0.15">
      <c r="B360" s="39"/>
    </row>
    <row r="361" spans="2:2" ht="13" x14ac:dyDescent="0.15">
      <c r="B361" s="39"/>
    </row>
    <row r="362" spans="2:2" ht="13" x14ac:dyDescent="0.15">
      <c r="B362" s="39"/>
    </row>
    <row r="363" spans="2:2" ht="13" x14ac:dyDescent="0.15">
      <c r="B363" s="39"/>
    </row>
    <row r="364" spans="2:2" ht="13" x14ac:dyDescent="0.15">
      <c r="B364" s="39"/>
    </row>
    <row r="365" spans="2:2" ht="13" x14ac:dyDescent="0.15">
      <c r="B365" s="39"/>
    </row>
    <row r="366" spans="2:2" ht="13" x14ac:dyDescent="0.15">
      <c r="B366" s="39"/>
    </row>
    <row r="367" spans="2:2" ht="13" x14ac:dyDescent="0.15">
      <c r="B367" s="39"/>
    </row>
    <row r="368" spans="2:2" ht="13" x14ac:dyDescent="0.15">
      <c r="B368" s="39"/>
    </row>
    <row r="369" spans="2:2" ht="13" x14ac:dyDescent="0.15">
      <c r="B369" s="39"/>
    </row>
    <row r="370" spans="2:2" ht="13" x14ac:dyDescent="0.15">
      <c r="B370" s="39"/>
    </row>
    <row r="371" spans="2:2" ht="13" x14ac:dyDescent="0.15">
      <c r="B371" s="39"/>
    </row>
    <row r="372" spans="2:2" ht="13" x14ac:dyDescent="0.15">
      <c r="B372" s="39"/>
    </row>
    <row r="373" spans="2:2" ht="13" x14ac:dyDescent="0.15">
      <c r="B373" s="39"/>
    </row>
    <row r="374" spans="2:2" ht="13" x14ac:dyDescent="0.15">
      <c r="B374" s="39"/>
    </row>
    <row r="375" spans="2:2" ht="13" x14ac:dyDescent="0.15">
      <c r="B375" s="39"/>
    </row>
    <row r="376" spans="2:2" ht="13" x14ac:dyDescent="0.15">
      <c r="B376" s="39"/>
    </row>
    <row r="377" spans="2:2" ht="13" x14ac:dyDescent="0.15">
      <c r="B377" s="39"/>
    </row>
    <row r="378" spans="2:2" ht="13" x14ac:dyDescent="0.15">
      <c r="B378" s="39"/>
    </row>
    <row r="379" spans="2:2" ht="13" x14ac:dyDescent="0.15">
      <c r="B379" s="39"/>
    </row>
    <row r="380" spans="2:2" ht="13" x14ac:dyDescent="0.15">
      <c r="B380" s="39"/>
    </row>
    <row r="381" spans="2:2" ht="13" x14ac:dyDescent="0.15">
      <c r="B381" s="39"/>
    </row>
    <row r="382" spans="2:2" ht="13" x14ac:dyDescent="0.15">
      <c r="B382" s="39"/>
    </row>
    <row r="383" spans="2:2" ht="13" x14ac:dyDescent="0.15">
      <c r="B383" s="39"/>
    </row>
    <row r="384" spans="2:2" ht="13" x14ac:dyDescent="0.15">
      <c r="B384" s="39"/>
    </row>
    <row r="385" spans="2:2" ht="13" x14ac:dyDescent="0.15">
      <c r="B385" s="39"/>
    </row>
    <row r="386" spans="2:2" ht="13" x14ac:dyDescent="0.15">
      <c r="B386" s="39"/>
    </row>
    <row r="387" spans="2:2" ht="13" x14ac:dyDescent="0.15">
      <c r="B387" s="39"/>
    </row>
    <row r="388" spans="2:2" ht="13" x14ac:dyDescent="0.15">
      <c r="B388" s="39"/>
    </row>
    <row r="389" spans="2:2" ht="13" x14ac:dyDescent="0.15">
      <c r="B389" s="39"/>
    </row>
    <row r="390" spans="2:2" ht="13" x14ac:dyDescent="0.15">
      <c r="B390" s="39"/>
    </row>
    <row r="391" spans="2:2" ht="13" x14ac:dyDescent="0.15">
      <c r="B391" s="39"/>
    </row>
    <row r="392" spans="2:2" ht="13" x14ac:dyDescent="0.15">
      <c r="B392" s="39"/>
    </row>
    <row r="393" spans="2:2" ht="13" x14ac:dyDescent="0.15">
      <c r="B393" s="39"/>
    </row>
    <row r="394" spans="2:2" ht="13" x14ac:dyDescent="0.15">
      <c r="B394" s="39"/>
    </row>
    <row r="395" spans="2:2" ht="13" x14ac:dyDescent="0.15">
      <c r="B395" s="39"/>
    </row>
    <row r="396" spans="2:2" ht="13" x14ac:dyDescent="0.15">
      <c r="B396" s="39"/>
    </row>
    <row r="397" spans="2:2" ht="13" x14ac:dyDescent="0.15">
      <c r="B397" s="39"/>
    </row>
    <row r="398" spans="2:2" ht="13" x14ac:dyDescent="0.15">
      <c r="B398" s="39"/>
    </row>
    <row r="399" spans="2:2" ht="13" x14ac:dyDescent="0.15">
      <c r="B399" s="39"/>
    </row>
    <row r="400" spans="2:2" ht="13" x14ac:dyDescent="0.15">
      <c r="B400" s="39"/>
    </row>
    <row r="401" spans="2:2" ht="13" x14ac:dyDescent="0.15">
      <c r="B401" s="39"/>
    </row>
    <row r="402" spans="2:2" ht="13" x14ac:dyDescent="0.15">
      <c r="B402" s="39"/>
    </row>
    <row r="403" spans="2:2" ht="13" x14ac:dyDescent="0.15">
      <c r="B403" s="39"/>
    </row>
    <row r="404" spans="2:2" ht="13" x14ac:dyDescent="0.15">
      <c r="B404" s="39"/>
    </row>
    <row r="405" spans="2:2" ht="13" x14ac:dyDescent="0.15">
      <c r="B405" s="39"/>
    </row>
    <row r="406" spans="2:2" ht="13" x14ac:dyDescent="0.15">
      <c r="B406" s="39"/>
    </row>
    <row r="407" spans="2:2" ht="13" x14ac:dyDescent="0.15">
      <c r="B407" s="39"/>
    </row>
    <row r="408" spans="2:2" ht="13" x14ac:dyDescent="0.15">
      <c r="B408" s="39"/>
    </row>
    <row r="409" spans="2:2" ht="13" x14ac:dyDescent="0.15">
      <c r="B409" s="39"/>
    </row>
    <row r="410" spans="2:2" ht="13" x14ac:dyDescent="0.15">
      <c r="B410" s="39"/>
    </row>
    <row r="411" spans="2:2" ht="13" x14ac:dyDescent="0.15">
      <c r="B411" s="39"/>
    </row>
    <row r="412" spans="2:2" ht="13" x14ac:dyDescent="0.15">
      <c r="B412" s="39"/>
    </row>
    <row r="413" spans="2:2" ht="13" x14ac:dyDescent="0.15">
      <c r="B413" s="39"/>
    </row>
    <row r="414" spans="2:2" ht="13" x14ac:dyDescent="0.15">
      <c r="B414" s="39"/>
    </row>
    <row r="415" spans="2:2" ht="13" x14ac:dyDescent="0.15">
      <c r="B415" s="39"/>
    </row>
    <row r="416" spans="2:2" ht="13" x14ac:dyDescent="0.15">
      <c r="B416" s="39"/>
    </row>
    <row r="417" spans="2:2" ht="13" x14ac:dyDescent="0.15">
      <c r="B417" s="39"/>
    </row>
    <row r="418" spans="2:2" ht="13" x14ac:dyDescent="0.15">
      <c r="B418" s="39"/>
    </row>
    <row r="419" spans="2:2" ht="13" x14ac:dyDescent="0.15">
      <c r="B419" s="39"/>
    </row>
    <row r="420" spans="2:2" ht="13" x14ac:dyDescent="0.15">
      <c r="B420" s="39"/>
    </row>
    <row r="421" spans="2:2" ht="13" x14ac:dyDescent="0.15">
      <c r="B421" s="39"/>
    </row>
    <row r="422" spans="2:2" ht="13" x14ac:dyDescent="0.15">
      <c r="B422" s="39"/>
    </row>
    <row r="423" spans="2:2" ht="13" x14ac:dyDescent="0.15">
      <c r="B423" s="39"/>
    </row>
    <row r="424" spans="2:2" ht="13" x14ac:dyDescent="0.15">
      <c r="B424" s="39"/>
    </row>
    <row r="425" spans="2:2" ht="13" x14ac:dyDescent="0.15">
      <c r="B425" s="39"/>
    </row>
    <row r="426" spans="2:2" ht="13" x14ac:dyDescent="0.15">
      <c r="B426" s="39"/>
    </row>
    <row r="427" spans="2:2" ht="13" x14ac:dyDescent="0.15">
      <c r="B427" s="39"/>
    </row>
    <row r="428" spans="2:2" ht="13" x14ac:dyDescent="0.15">
      <c r="B428" s="39"/>
    </row>
    <row r="429" spans="2:2" ht="13" x14ac:dyDescent="0.15">
      <c r="B429" s="39"/>
    </row>
    <row r="430" spans="2:2" ht="13" x14ac:dyDescent="0.15">
      <c r="B430" s="39"/>
    </row>
    <row r="431" spans="2:2" ht="13" x14ac:dyDescent="0.15">
      <c r="B431" s="39"/>
    </row>
    <row r="432" spans="2:2" ht="13" x14ac:dyDescent="0.15">
      <c r="B432" s="39"/>
    </row>
    <row r="433" spans="2:2" ht="13" x14ac:dyDescent="0.15">
      <c r="B433" s="39"/>
    </row>
    <row r="434" spans="2:2" ht="13" x14ac:dyDescent="0.15">
      <c r="B434" s="39"/>
    </row>
    <row r="435" spans="2:2" ht="13" x14ac:dyDescent="0.15">
      <c r="B435" s="39"/>
    </row>
    <row r="436" spans="2:2" ht="13" x14ac:dyDescent="0.15">
      <c r="B436" s="39"/>
    </row>
    <row r="437" spans="2:2" ht="13" x14ac:dyDescent="0.15">
      <c r="B437" s="39"/>
    </row>
    <row r="438" spans="2:2" ht="13" x14ac:dyDescent="0.15">
      <c r="B438" s="39"/>
    </row>
    <row r="439" spans="2:2" ht="13" x14ac:dyDescent="0.15">
      <c r="B439" s="39"/>
    </row>
    <row r="440" spans="2:2" ht="13" x14ac:dyDescent="0.15">
      <c r="B440" s="39"/>
    </row>
    <row r="441" spans="2:2" ht="13" x14ac:dyDescent="0.15">
      <c r="B441" s="39"/>
    </row>
    <row r="442" spans="2:2" ht="13" x14ac:dyDescent="0.15">
      <c r="B442" s="39"/>
    </row>
    <row r="443" spans="2:2" ht="13" x14ac:dyDescent="0.15">
      <c r="B443" s="39"/>
    </row>
    <row r="444" spans="2:2" ht="13" x14ac:dyDescent="0.15">
      <c r="B444" s="39"/>
    </row>
    <row r="445" spans="2:2" ht="13" x14ac:dyDescent="0.15">
      <c r="B445" s="39"/>
    </row>
    <row r="446" spans="2:2" ht="13" x14ac:dyDescent="0.15">
      <c r="B446" s="39"/>
    </row>
    <row r="447" spans="2:2" ht="13" x14ac:dyDescent="0.15">
      <c r="B447" s="39"/>
    </row>
    <row r="448" spans="2:2" ht="13" x14ac:dyDescent="0.15">
      <c r="B448" s="39"/>
    </row>
    <row r="449" spans="2:2" ht="13" x14ac:dyDescent="0.15">
      <c r="B449" s="39"/>
    </row>
    <row r="450" spans="2:2" ht="13" x14ac:dyDescent="0.15">
      <c r="B450" s="39"/>
    </row>
    <row r="451" spans="2:2" ht="13" x14ac:dyDescent="0.15">
      <c r="B451" s="39"/>
    </row>
    <row r="452" spans="2:2" ht="13" x14ac:dyDescent="0.15">
      <c r="B452" s="39"/>
    </row>
    <row r="453" spans="2:2" ht="13" x14ac:dyDescent="0.15">
      <c r="B453" s="39"/>
    </row>
    <row r="454" spans="2:2" ht="13" x14ac:dyDescent="0.15">
      <c r="B454" s="39"/>
    </row>
    <row r="455" spans="2:2" ht="13" x14ac:dyDescent="0.15">
      <c r="B455" s="39"/>
    </row>
    <row r="456" spans="2:2" ht="13" x14ac:dyDescent="0.15">
      <c r="B456" s="39"/>
    </row>
    <row r="457" spans="2:2" ht="13" x14ac:dyDescent="0.15">
      <c r="B457" s="39"/>
    </row>
    <row r="458" spans="2:2" ht="13" x14ac:dyDescent="0.15">
      <c r="B458" s="39"/>
    </row>
    <row r="459" spans="2:2" ht="13" x14ac:dyDescent="0.15">
      <c r="B459" s="39"/>
    </row>
    <row r="460" spans="2:2" ht="13" x14ac:dyDescent="0.15">
      <c r="B460" s="39"/>
    </row>
    <row r="461" spans="2:2" ht="13" x14ac:dyDescent="0.15">
      <c r="B461" s="39"/>
    </row>
    <row r="462" spans="2:2" ht="13" x14ac:dyDescent="0.15">
      <c r="B462" s="39"/>
    </row>
    <row r="463" spans="2:2" ht="13" x14ac:dyDescent="0.15">
      <c r="B463" s="39"/>
    </row>
    <row r="464" spans="2:2" ht="13" x14ac:dyDescent="0.15">
      <c r="B464" s="39"/>
    </row>
    <row r="465" spans="2:2" ht="13" x14ac:dyDescent="0.15">
      <c r="B465" s="39"/>
    </row>
    <row r="466" spans="2:2" ht="13" x14ac:dyDescent="0.15">
      <c r="B466" s="39"/>
    </row>
    <row r="467" spans="2:2" ht="13" x14ac:dyDescent="0.15">
      <c r="B467" s="39"/>
    </row>
    <row r="468" spans="2:2" ht="13" x14ac:dyDescent="0.15">
      <c r="B468" s="39"/>
    </row>
    <row r="469" spans="2:2" ht="13" x14ac:dyDescent="0.15">
      <c r="B469" s="39"/>
    </row>
    <row r="470" spans="2:2" ht="13" x14ac:dyDescent="0.15">
      <c r="B470" s="39"/>
    </row>
    <row r="471" spans="2:2" ht="13" x14ac:dyDescent="0.15">
      <c r="B471" s="39"/>
    </row>
    <row r="472" spans="2:2" ht="13" x14ac:dyDescent="0.15">
      <c r="B472" s="39"/>
    </row>
    <row r="473" spans="2:2" ht="13" x14ac:dyDescent="0.15">
      <c r="B473" s="39"/>
    </row>
    <row r="474" spans="2:2" ht="13" x14ac:dyDescent="0.15">
      <c r="B474" s="39"/>
    </row>
    <row r="475" spans="2:2" ht="13" x14ac:dyDescent="0.15">
      <c r="B475" s="39"/>
    </row>
    <row r="476" spans="2:2" ht="13" x14ac:dyDescent="0.15">
      <c r="B476" s="39"/>
    </row>
    <row r="477" spans="2:2" ht="13" x14ac:dyDescent="0.15">
      <c r="B477" s="39"/>
    </row>
    <row r="478" spans="2:2" ht="13" x14ac:dyDescent="0.15">
      <c r="B478" s="39"/>
    </row>
    <row r="479" spans="2:2" ht="13" x14ac:dyDescent="0.15">
      <c r="B479" s="39"/>
    </row>
    <row r="480" spans="2:2" ht="13" x14ac:dyDescent="0.15">
      <c r="B480" s="39"/>
    </row>
    <row r="481" spans="2:2" ht="13" x14ac:dyDescent="0.15">
      <c r="B481" s="39"/>
    </row>
    <row r="482" spans="2:2" ht="13" x14ac:dyDescent="0.15">
      <c r="B482" s="39"/>
    </row>
    <row r="483" spans="2:2" ht="13" x14ac:dyDescent="0.15">
      <c r="B483" s="39"/>
    </row>
    <row r="484" spans="2:2" ht="13" x14ac:dyDescent="0.15">
      <c r="B484" s="39"/>
    </row>
    <row r="485" spans="2:2" ht="13" x14ac:dyDescent="0.15">
      <c r="B485" s="39"/>
    </row>
    <row r="486" spans="2:2" ht="13" x14ac:dyDescent="0.15">
      <c r="B486" s="39"/>
    </row>
    <row r="487" spans="2:2" ht="13" x14ac:dyDescent="0.15">
      <c r="B487" s="39"/>
    </row>
    <row r="488" spans="2:2" ht="13" x14ac:dyDescent="0.15">
      <c r="B488" s="39"/>
    </row>
    <row r="489" spans="2:2" ht="13" x14ac:dyDescent="0.15">
      <c r="B489" s="39"/>
    </row>
    <row r="490" spans="2:2" ht="13" x14ac:dyDescent="0.15">
      <c r="B490" s="39"/>
    </row>
    <row r="491" spans="2:2" ht="13" x14ac:dyDescent="0.15">
      <c r="B491" s="39"/>
    </row>
    <row r="492" spans="2:2" ht="13" x14ac:dyDescent="0.15">
      <c r="B492" s="39"/>
    </row>
    <row r="493" spans="2:2" ht="13" x14ac:dyDescent="0.15">
      <c r="B493" s="39"/>
    </row>
    <row r="494" spans="2:2" ht="13" x14ac:dyDescent="0.15">
      <c r="B494" s="39"/>
    </row>
    <row r="495" spans="2:2" ht="13" x14ac:dyDescent="0.15">
      <c r="B495" s="39"/>
    </row>
    <row r="496" spans="2:2" ht="13" x14ac:dyDescent="0.15">
      <c r="B496" s="39"/>
    </row>
    <row r="497" spans="2:2" ht="13" x14ac:dyDescent="0.15">
      <c r="B497" s="39"/>
    </row>
    <row r="498" spans="2:2" ht="13" x14ac:dyDescent="0.15">
      <c r="B498" s="39"/>
    </row>
    <row r="499" spans="2:2" ht="13" x14ac:dyDescent="0.15">
      <c r="B499" s="39"/>
    </row>
    <row r="500" spans="2:2" ht="13" x14ac:dyDescent="0.15">
      <c r="B500" s="39"/>
    </row>
    <row r="501" spans="2:2" ht="13" x14ac:dyDescent="0.15">
      <c r="B501" s="39"/>
    </row>
    <row r="502" spans="2:2" ht="13" x14ac:dyDescent="0.15">
      <c r="B502" s="39"/>
    </row>
    <row r="503" spans="2:2" ht="13" x14ac:dyDescent="0.15">
      <c r="B503" s="39"/>
    </row>
    <row r="504" spans="2:2" ht="13" x14ac:dyDescent="0.15">
      <c r="B504" s="39"/>
    </row>
    <row r="505" spans="2:2" ht="13" x14ac:dyDescent="0.15">
      <c r="B505" s="39"/>
    </row>
    <row r="506" spans="2:2" ht="13" x14ac:dyDescent="0.15">
      <c r="B506" s="39"/>
    </row>
    <row r="507" spans="2:2" ht="13" x14ac:dyDescent="0.15">
      <c r="B507" s="39"/>
    </row>
    <row r="508" spans="2:2" ht="13" x14ac:dyDescent="0.15">
      <c r="B508" s="39"/>
    </row>
    <row r="509" spans="2:2" ht="13" x14ac:dyDescent="0.15">
      <c r="B509" s="39"/>
    </row>
    <row r="510" spans="2:2" ht="13" x14ac:dyDescent="0.15">
      <c r="B510" s="39"/>
    </row>
    <row r="511" spans="2:2" ht="13" x14ac:dyDescent="0.15">
      <c r="B511" s="39"/>
    </row>
    <row r="512" spans="2:2" ht="13" x14ac:dyDescent="0.15">
      <c r="B512" s="39"/>
    </row>
    <row r="513" spans="2:2" ht="13" x14ac:dyDescent="0.15">
      <c r="B513" s="39"/>
    </row>
    <row r="514" spans="2:2" ht="13" x14ac:dyDescent="0.15">
      <c r="B514" s="39"/>
    </row>
    <row r="515" spans="2:2" ht="13" x14ac:dyDescent="0.15">
      <c r="B515" s="39"/>
    </row>
    <row r="516" spans="2:2" ht="13" x14ac:dyDescent="0.15">
      <c r="B516" s="39"/>
    </row>
    <row r="517" spans="2:2" ht="13" x14ac:dyDescent="0.15">
      <c r="B517" s="39"/>
    </row>
    <row r="518" spans="2:2" ht="13" x14ac:dyDescent="0.15">
      <c r="B518" s="39"/>
    </row>
    <row r="519" spans="2:2" ht="13" x14ac:dyDescent="0.15">
      <c r="B519" s="39"/>
    </row>
    <row r="520" spans="2:2" ht="13" x14ac:dyDescent="0.15">
      <c r="B520" s="39"/>
    </row>
    <row r="521" spans="2:2" ht="13" x14ac:dyDescent="0.15">
      <c r="B521" s="39"/>
    </row>
    <row r="522" spans="2:2" ht="13" x14ac:dyDescent="0.15">
      <c r="B522" s="39"/>
    </row>
    <row r="523" spans="2:2" ht="13" x14ac:dyDescent="0.15">
      <c r="B523" s="39"/>
    </row>
    <row r="524" spans="2:2" ht="13" x14ac:dyDescent="0.15">
      <c r="B524" s="39"/>
    </row>
    <row r="525" spans="2:2" ht="13" x14ac:dyDescent="0.15">
      <c r="B525" s="39"/>
    </row>
    <row r="526" spans="2:2" ht="13" x14ac:dyDescent="0.15">
      <c r="B526" s="39"/>
    </row>
    <row r="527" spans="2:2" ht="13" x14ac:dyDescent="0.15">
      <c r="B527" s="39"/>
    </row>
    <row r="528" spans="2:2" ht="13" x14ac:dyDescent="0.15">
      <c r="B528" s="39"/>
    </row>
    <row r="529" spans="2:2" ht="13" x14ac:dyDescent="0.15">
      <c r="B529" s="39"/>
    </row>
    <row r="530" spans="2:2" ht="13" x14ac:dyDescent="0.15">
      <c r="B530" s="39"/>
    </row>
    <row r="531" spans="2:2" ht="13" x14ac:dyDescent="0.15">
      <c r="B531" s="39"/>
    </row>
    <row r="532" spans="2:2" ht="13" x14ac:dyDescent="0.15">
      <c r="B532" s="39"/>
    </row>
    <row r="533" spans="2:2" ht="13" x14ac:dyDescent="0.15">
      <c r="B533" s="39"/>
    </row>
    <row r="534" spans="2:2" ht="13" x14ac:dyDescent="0.15">
      <c r="B534" s="39"/>
    </row>
    <row r="535" spans="2:2" ht="13" x14ac:dyDescent="0.15">
      <c r="B535" s="39"/>
    </row>
    <row r="536" spans="2:2" ht="13" x14ac:dyDescent="0.15">
      <c r="B536" s="39"/>
    </row>
    <row r="537" spans="2:2" ht="13" x14ac:dyDescent="0.15">
      <c r="B537" s="39"/>
    </row>
    <row r="538" spans="2:2" ht="13" x14ac:dyDescent="0.15">
      <c r="B538" s="39"/>
    </row>
    <row r="539" spans="2:2" ht="13" x14ac:dyDescent="0.15">
      <c r="B539" s="39"/>
    </row>
    <row r="540" spans="2:2" ht="13" x14ac:dyDescent="0.15">
      <c r="B540" s="39"/>
    </row>
    <row r="541" spans="2:2" ht="13" x14ac:dyDescent="0.15">
      <c r="B541" s="39"/>
    </row>
    <row r="542" spans="2:2" ht="13" x14ac:dyDescent="0.15">
      <c r="B542" s="39"/>
    </row>
    <row r="543" spans="2:2" ht="13" x14ac:dyDescent="0.15">
      <c r="B543" s="39"/>
    </row>
    <row r="544" spans="2:2" ht="13" x14ac:dyDescent="0.15">
      <c r="B544" s="39"/>
    </row>
    <row r="545" spans="2:2" ht="13" x14ac:dyDescent="0.15">
      <c r="B545" s="39"/>
    </row>
    <row r="546" spans="2:2" ht="13" x14ac:dyDescent="0.15">
      <c r="B546" s="39"/>
    </row>
    <row r="547" spans="2:2" ht="13" x14ac:dyDescent="0.15">
      <c r="B547" s="39"/>
    </row>
    <row r="548" spans="2:2" ht="13" x14ac:dyDescent="0.15">
      <c r="B548" s="39"/>
    </row>
    <row r="549" spans="2:2" ht="13" x14ac:dyDescent="0.15">
      <c r="B549" s="39"/>
    </row>
    <row r="550" spans="2:2" ht="13" x14ac:dyDescent="0.15">
      <c r="B550" s="39"/>
    </row>
    <row r="551" spans="2:2" ht="13" x14ac:dyDescent="0.15">
      <c r="B551" s="39"/>
    </row>
    <row r="552" spans="2:2" ht="13" x14ac:dyDescent="0.15">
      <c r="B552" s="39"/>
    </row>
    <row r="553" spans="2:2" ht="13" x14ac:dyDescent="0.15">
      <c r="B553" s="39"/>
    </row>
    <row r="554" spans="2:2" ht="13" x14ac:dyDescent="0.15">
      <c r="B554" s="39"/>
    </row>
    <row r="555" spans="2:2" ht="13" x14ac:dyDescent="0.15">
      <c r="B555" s="39"/>
    </row>
    <row r="556" spans="2:2" ht="13" x14ac:dyDescent="0.15">
      <c r="B556" s="39"/>
    </row>
    <row r="557" spans="2:2" ht="13" x14ac:dyDescent="0.15">
      <c r="B557" s="39"/>
    </row>
    <row r="558" spans="2:2" ht="13" x14ac:dyDescent="0.15">
      <c r="B558" s="39"/>
    </row>
    <row r="559" spans="2:2" ht="13" x14ac:dyDescent="0.15">
      <c r="B559" s="39"/>
    </row>
    <row r="560" spans="2:2" ht="13" x14ac:dyDescent="0.15">
      <c r="B560" s="39"/>
    </row>
    <row r="561" spans="2:2" ht="13" x14ac:dyDescent="0.15">
      <c r="B561" s="39"/>
    </row>
    <row r="562" spans="2:2" ht="13" x14ac:dyDescent="0.15">
      <c r="B562" s="39"/>
    </row>
    <row r="563" spans="2:2" ht="13" x14ac:dyDescent="0.15">
      <c r="B563" s="39"/>
    </row>
    <row r="564" spans="2:2" ht="13" x14ac:dyDescent="0.15">
      <c r="B564" s="39"/>
    </row>
    <row r="565" spans="2:2" ht="13" x14ac:dyDescent="0.15">
      <c r="B565" s="39"/>
    </row>
    <row r="566" spans="2:2" ht="13" x14ac:dyDescent="0.15">
      <c r="B566" s="39"/>
    </row>
    <row r="567" spans="2:2" ht="13" x14ac:dyDescent="0.15">
      <c r="B567" s="39"/>
    </row>
    <row r="568" spans="2:2" ht="13" x14ac:dyDescent="0.15">
      <c r="B568" s="39"/>
    </row>
    <row r="569" spans="2:2" ht="13" x14ac:dyDescent="0.15">
      <c r="B569" s="39"/>
    </row>
    <row r="570" spans="2:2" ht="13" x14ac:dyDescent="0.15">
      <c r="B570" s="39"/>
    </row>
    <row r="571" spans="2:2" ht="13" x14ac:dyDescent="0.15">
      <c r="B571" s="39"/>
    </row>
    <row r="572" spans="2:2" ht="13" x14ac:dyDescent="0.15">
      <c r="B572" s="39"/>
    </row>
    <row r="573" spans="2:2" ht="13" x14ac:dyDescent="0.15">
      <c r="B573" s="39"/>
    </row>
    <row r="574" spans="2:2" ht="13" x14ac:dyDescent="0.15">
      <c r="B574" s="39"/>
    </row>
    <row r="575" spans="2:2" ht="13" x14ac:dyDescent="0.15">
      <c r="B575" s="39"/>
    </row>
    <row r="576" spans="2:2" ht="13" x14ac:dyDescent="0.15">
      <c r="B576" s="39"/>
    </row>
    <row r="577" spans="2:2" ht="13" x14ac:dyDescent="0.15">
      <c r="B577" s="39"/>
    </row>
    <row r="578" spans="2:2" ht="13" x14ac:dyDescent="0.15">
      <c r="B578" s="39"/>
    </row>
    <row r="579" spans="2:2" ht="13" x14ac:dyDescent="0.15">
      <c r="B579" s="39"/>
    </row>
    <row r="580" spans="2:2" ht="13" x14ac:dyDescent="0.15">
      <c r="B580" s="39"/>
    </row>
    <row r="581" spans="2:2" ht="13" x14ac:dyDescent="0.15">
      <c r="B581" s="39"/>
    </row>
    <row r="582" spans="2:2" ht="13" x14ac:dyDescent="0.15">
      <c r="B582" s="39"/>
    </row>
    <row r="583" spans="2:2" ht="13" x14ac:dyDescent="0.15">
      <c r="B583" s="39"/>
    </row>
    <row r="584" spans="2:2" ht="13" x14ac:dyDescent="0.15">
      <c r="B584" s="39"/>
    </row>
    <row r="585" spans="2:2" ht="13" x14ac:dyDescent="0.15">
      <c r="B585" s="39"/>
    </row>
    <row r="586" spans="2:2" ht="13" x14ac:dyDescent="0.15">
      <c r="B586" s="39"/>
    </row>
    <row r="587" spans="2:2" ht="13" x14ac:dyDescent="0.15">
      <c r="B587" s="39"/>
    </row>
    <row r="588" spans="2:2" ht="13" x14ac:dyDescent="0.15">
      <c r="B588" s="39"/>
    </row>
    <row r="589" spans="2:2" ht="13" x14ac:dyDescent="0.15">
      <c r="B589" s="39"/>
    </row>
    <row r="590" spans="2:2" ht="13" x14ac:dyDescent="0.15">
      <c r="B590" s="39"/>
    </row>
    <row r="591" spans="2:2" ht="13" x14ac:dyDescent="0.15">
      <c r="B591" s="39"/>
    </row>
    <row r="592" spans="2:2" ht="13" x14ac:dyDescent="0.15">
      <c r="B592" s="39"/>
    </row>
    <row r="593" spans="2:2" ht="13" x14ac:dyDescent="0.15">
      <c r="B593" s="39"/>
    </row>
    <row r="594" spans="2:2" ht="13" x14ac:dyDescent="0.15">
      <c r="B594" s="39"/>
    </row>
    <row r="595" spans="2:2" ht="13" x14ac:dyDescent="0.15">
      <c r="B595" s="39"/>
    </row>
    <row r="596" spans="2:2" ht="13" x14ac:dyDescent="0.15">
      <c r="B596" s="39"/>
    </row>
    <row r="597" spans="2:2" ht="13" x14ac:dyDescent="0.15">
      <c r="B597" s="39"/>
    </row>
    <row r="598" spans="2:2" ht="13" x14ac:dyDescent="0.15">
      <c r="B598" s="39"/>
    </row>
    <row r="599" spans="2:2" ht="13" x14ac:dyDescent="0.15">
      <c r="B599" s="39"/>
    </row>
    <row r="600" spans="2:2" ht="13" x14ac:dyDescent="0.15">
      <c r="B600" s="39"/>
    </row>
    <row r="601" spans="2:2" ht="13" x14ac:dyDescent="0.15">
      <c r="B601" s="39"/>
    </row>
    <row r="602" spans="2:2" ht="13" x14ac:dyDescent="0.15">
      <c r="B602" s="39"/>
    </row>
    <row r="603" spans="2:2" ht="13" x14ac:dyDescent="0.15">
      <c r="B603" s="39"/>
    </row>
    <row r="604" spans="2:2" ht="13" x14ac:dyDescent="0.15">
      <c r="B604" s="39"/>
    </row>
    <row r="605" spans="2:2" ht="13" x14ac:dyDescent="0.15">
      <c r="B605" s="39"/>
    </row>
    <row r="606" spans="2:2" ht="13" x14ac:dyDescent="0.15">
      <c r="B606" s="39"/>
    </row>
    <row r="607" spans="2:2" ht="13" x14ac:dyDescent="0.15">
      <c r="B607" s="39"/>
    </row>
    <row r="608" spans="2:2" ht="13" x14ac:dyDescent="0.15">
      <c r="B608" s="39"/>
    </row>
    <row r="609" spans="2:2" ht="13" x14ac:dyDescent="0.15">
      <c r="B609" s="39"/>
    </row>
    <row r="610" spans="2:2" ht="13" x14ac:dyDescent="0.15">
      <c r="B610" s="39"/>
    </row>
    <row r="611" spans="2:2" ht="13" x14ac:dyDescent="0.15">
      <c r="B611" s="39"/>
    </row>
    <row r="612" spans="2:2" ht="13" x14ac:dyDescent="0.15">
      <c r="B612" s="39"/>
    </row>
    <row r="613" spans="2:2" ht="13" x14ac:dyDescent="0.15">
      <c r="B613" s="39"/>
    </row>
    <row r="614" spans="2:2" ht="13" x14ac:dyDescent="0.15">
      <c r="B614" s="39"/>
    </row>
    <row r="615" spans="2:2" ht="13" x14ac:dyDescent="0.15">
      <c r="B615" s="39"/>
    </row>
    <row r="616" spans="2:2" ht="13" x14ac:dyDescent="0.15">
      <c r="B616" s="39"/>
    </row>
    <row r="617" spans="2:2" ht="13" x14ac:dyDescent="0.15">
      <c r="B617" s="39"/>
    </row>
    <row r="618" spans="2:2" ht="13" x14ac:dyDescent="0.15">
      <c r="B618" s="39"/>
    </row>
    <row r="619" spans="2:2" ht="13" x14ac:dyDescent="0.15">
      <c r="B619" s="39"/>
    </row>
    <row r="620" spans="2:2" ht="13" x14ac:dyDescent="0.15">
      <c r="B620" s="39"/>
    </row>
    <row r="621" spans="2:2" ht="13" x14ac:dyDescent="0.15">
      <c r="B621" s="39"/>
    </row>
    <row r="622" spans="2:2" ht="13" x14ac:dyDescent="0.15">
      <c r="B622" s="39"/>
    </row>
    <row r="623" spans="2:2" ht="13" x14ac:dyDescent="0.15">
      <c r="B623" s="39"/>
    </row>
    <row r="624" spans="2:2" ht="13" x14ac:dyDescent="0.15">
      <c r="B624" s="39"/>
    </row>
    <row r="625" spans="2:2" ht="13" x14ac:dyDescent="0.15">
      <c r="B625" s="39"/>
    </row>
    <row r="626" spans="2:2" ht="13" x14ac:dyDescent="0.15">
      <c r="B626" s="39"/>
    </row>
    <row r="627" spans="2:2" ht="13" x14ac:dyDescent="0.15">
      <c r="B627" s="39"/>
    </row>
    <row r="628" spans="2:2" ht="13" x14ac:dyDescent="0.15">
      <c r="B628" s="39"/>
    </row>
    <row r="629" spans="2:2" ht="13" x14ac:dyDescent="0.15">
      <c r="B629" s="39"/>
    </row>
    <row r="630" spans="2:2" ht="13" x14ac:dyDescent="0.15">
      <c r="B630" s="39"/>
    </row>
    <row r="631" spans="2:2" ht="13" x14ac:dyDescent="0.15">
      <c r="B631" s="39"/>
    </row>
    <row r="632" spans="2:2" ht="13" x14ac:dyDescent="0.15">
      <c r="B632" s="39"/>
    </row>
    <row r="633" spans="2:2" ht="13" x14ac:dyDescent="0.15">
      <c r="B633" s="39"/>
    </row>
    <row r="634" spans="2:2" ht="13" x14ac:dyDescent="0.15">
      <c r="B634" s="39"/>
    </row>
    <row r="635" spans="2:2" ht="13" x14ac:dyDescent="0.15">
      <c r="B635" s="39"/>
    </row>
    <row r="636" spans="2:2" ht="13" x14ac:dyDescent="0.15">
      <c r="B636" s="39"/>
    </row>
    <row r="637" spans="2:2" ht="13" x14ac:dyDescent="0.15">
      <c r="B637" s="39"/>
    </row>
    <row r="638" spans="2:2" ht="13" x14ac:dyDescent="0.15">
      <c r="B638" s="39"/>
    </row>
    <row r="639" spans="2:2" ht="13" x14ac:dyDescent="0.15">
      <c r="B639" s="39"/>
    </row>
    <row r="640" spans="2:2" ht="13" x14ac:dyDescent="0.15">
      <c r="B640" s="39"/>
    </row>
    <row r="641" spans="2:2" ht="13" x14ac:dyDescent="0.15">
      <c r="B641" s="39"/>
    </row>
    <row r="642" spans="2:2" ht="13" x14ac:dyDescent="0.15">
      <c r="B642" s="39"/>
    </row>
    <row r="643" spans="2:2" ht="13" x14ac:dyDescent="0.15">
      <c r="B643" s="39"/>
    </row>
    <row r="644" spans="2:2" ht="13" x14ac:dyDescent="0.15">
      <c r="B644" s="39"/>
    </row>
    <row r="645" spans="2:2" ht="13" x14ac:dyDescent="0.15">
      <c r="B645" s="39"/>
    </row>
    <row r="646" spans="2:2" ht="13" x14ac:dyDescent="0.15">
      <c r="B646" s="39"/>
    </row>
    <row r="647" spans="2:2" ht="13" x14ac:dyDescent="0.15">
      <c r="B647" s="39"/>
    </row>
    <row r="648" spans="2:2" ht="13" x14ac:dyDescent="0.15">
      <c r="B648" s="39"/>
    </row>
    <row r="649" spans="2:2" ht="13" x14ac:dyDescent="0.15">
      <c r="B649" s="39"/>
    </row>
    <row r="650" spans="2:2" ht="13" x14ac:dyDescent="0.15">
      <c r="B650" s="39"/>
    </row>
    <row r="651" spans="2:2" ht="13" x14ac:dyDescent="0.15">
      <c r="B651" s="39"/>
    </row>
    <row r="652" spans="2:2" ht="13" x14ac:dyDescent="0.15">
      <c r="B652" s="39"/>
    </row>
    <row r="653" spans="2:2" ht="13" x14ac:dyDescent="0.15">
      <c r="B653" s="39"/>
    </row>
    <row r="654" spans="2:2" ht="13" x14ac:dyDescent="0.15">
      <c r="B654" s="39"/>
    </row>
    <row r="655" spans="2:2" ht="13" x14ac:dyDescent="0.15">
      <c r="B655" s="39"/>
    </row>
    <row r="656" spans="2:2" ht="13" x14ac:dyDescent="0.15">
      <c r="B656" s="39"/>
    </row>
    <row r="657" spans="2:2" ht="13" x14ac:dyDescent="0.15">
      <c r="B657" s="39"/>
    </row>
    <row r="658" spans="2:2" ht="13" x14ac:dyDescent="0.15">
      <c r="B658" s="39"/>
    </row>
    <row r="659" spans="2:2" ht="13" x14ac:dyDescent="0.15">
      <c r="B659" s="39"/>
    </row>
    <row r="660" spans="2:2" ht="13" x14ac:dyDescent="0.15">
      <c r="B660" s="39"/>
    </row>
    <row r="661" spans="2:2" ht="13" x14ac:dyDescent="0.15">
      <c r="B661" s="39"/>
    </row>
    <row r="662" spans="2:2" ht="13" x14ac:dyDescent="0.15">
      <c r="B662" s="39"/>
    </row>
    <row r="663" spans="2:2" ht="13" x14ac:dyDescent="0.15">
      <c r="B663" s="39"/>
    </row>
    <row r="664" spans="2:2" ht="13" x14ac:dyDescent="0.15">
      <c r="B664" s="39"/>
    </row>
    <row r="665" spans="2:2" ht="13" x14ac:dyDescent="0.15">
      <c r="B665" s="39"/>
    </row>
    <row r="666" spans="2:2" ht="13" x14ac:dyDescent="0.15">
      <c r="B666" s="39"/>
    </row>
    <row r="667" spans="2:2" ht="13" x14ac:dyDescent="0.15">
      <c r="B667" s="39"/>
    </row>
    <row r="668" spans="2:2" ht="13" x14ac:dyDescent="0.15">
      <c r="B668" s="39"/>
    </row>
    <row r="669" spans="2:2" ht="13" x14ac:dyDescent="0.15">
      <c r="B669" s="39"/>
    </row>
    <row r="670" spans="2:2" ht="13" x14ac:dyDescent="0.15">
      <c r="B670" s="39"/>
    </row>
    <row r="671" spans="2:2" ht="13" x14ac:dyDescent="0.15">
      <c r="B671" s="39"/>
    </row>
    <row r="672" spans="2:2" ht="13" x14ac:dyDescent="0.15">
      <c r="B672" s="39"/>
    </row>
    <row r="673" spans="2:2" ht="13" x14ac:dyDescent="0.15">
      <c r="B673" s="39"/>
    </row>
    <row r="674" spans="2:2" ht="13" x14ac:dyDescent="0.15">
      <c r="B674" s="39"/>
    </row>
    <row r="675" spans="2:2" ht="13" x14ac:dyDescent="0.15">
      <c r="B675" s="39"/>
    </row>
    <row r="676" spans="2:2" ht="13" x14ac:dyDescent="0.15">
      <c r="B676" s="39"/>
    </row>
    <row r="677" spans="2:2" ht="13" x14ac:dyDescent="0.15">
      <c r="B677" s="39"/>
    </row>
    <row r="678" spans="2:2" ht="13" x14ac:dyDescent="0.15">
      <c r="B678" s="39"/>
    </row>
    <row r="679" spans="2:2" ht="13" x14ac:dyDescent="0.15">
      <c r="B679" s="39"/>
    </row>
    <row r="680" spans="2:2" ht="13" x14ac:dyDescent="0.15">
      <c r="B680" s="39"/>
    </row>
    <row r="681" spans="2:2" ht="13" x14ac:dyDescent="0.15">
      <c r="B681" s="39"/>
    </row>
    <row r="682" spans="2:2" ht="13" x14ac:dyDescent="0.15">
      <c r="B682" s="39"/>
    </row>
    <row r="683" spans="2:2" ht="13" x14ac:dyDescent="0.15">
      <c r="B683" s="39"/>
    </row>
    <row r="684" spans="2:2" ht="13" x14ac:dyDescent="0.15">
      <c r="B684" s="39"/>
    </row>
    <row r="685" spans="2:2" ht="13" x14ac:dyDescent="0.15">
      <c r="B685" s="39"/>
    </row>
    <row r="686" spans="2:2" ht="13" x14ac:dyDescent="0.15">
      <c r="B686" s="39"/>
    </row>
    <row r="687" spans="2:2" ht="13" x14ac:dyDescent="0.15">
      <c r="B687" s="39"/>
    </row>
    <row r="688" spans="2:2" ht="13" x14ac:dyDescent="0.15">
      <c r="B688" s="39"/>
    </row>
    <row r="689" spans="2:2" ht="13" x14ac:dyDescent="0.15">
      <c r="B689" s="39"/>
    </row>
    <row r="690" spans="2:2" ht="13" x14ac:dyDescent="0.15">
      <c r="B690" s="39"/>
    </row>
    <row r="691" spans="2:2" ht="13" x14ac:dyDescent="0.15">
      <c r="B691" s="39"/>
    </row>
    <row r="692" spans="2:2" ht="13" x14ac:dyDescent="0.15">
      <c r="B692" s="39"/>
    </row>
    <row r="693" spans="2:2" ht="13" x14ac:dyDescent="0.15">
      <c r="B693" s="39"/>
    </row>
    <row r="694" spans="2:2" ht="13" x14ac:dyDescent="0.15">
      <c r="B694" s="39"/>
    </row>
    <row r="695" spans="2:2" ht="13" x14ac:dyDescent="0.15">
      <c r="B695" s="39"/>
    </row>
    <row r="696" spans="2:2" ht="13" x14ac:dyDescent="0.15">
      <c r="B696" s="39"/>
    </row>
    <row r="697" spans="2:2" ht="13" x14ac:dyDescent="0.15">
      <c r="B697" s="39"/>
    </row>
    <row r="698" spans="2:2" ht="13" x14ac:dyDescent="0.15">
      <c r="B698" s="39"/>
    </row>
    <row r="699" spans="2:2" ht="13" x14ac:dyDescent="0.15">
      <c r="B699" s="39"/>
    </row>
    <row r="700" spans="2:2" ht="13" x14ac:dyDescent="0.15">
      <c r="B700" s="39"/>
    </row>
    <row r="701" spans="2:2" ht="13" x14ac:dyDescent="0.15">
      <c r="B701" s="39"/>
    </row>
    <row r="702" spans="2:2" ht="13" x14ac:dyDescent="0.15">
      <c r="B702" s="39"/>
    </row>
    <row r="703" spans="2:2" ht="13" x14ac:dyDescent="0.15">
      <c r="B703" s="39"/>
    </row>
    <row r="704" spans="2:2" ht="13" x14ac:dyDescent="0.15">
      <c r="B704" s="39"/>
    </row>
    <row r="705" spans="2:2" ht="13" x14ac:dyDescent="0.15">
      <c r="B705" s="39"/>
    </row>
    <row r="706" spans="2:2" ht="13" x14ac:dyDescent="0.15">
      <c r="B706" s="39"/>
    </row>
    <row r="707" spans="2:2" ht="13" x14ac:dyDescent="0.15">
      <c r="B707" s="39"/>
    </row>
    <row r="708" spans="2:2" ht="13" x14ac:dyDescent="0.15">
      <c r="B708" s="39"/>
    </row>
    <row r="709" spans="2:2" ht="13" x14ac:dyDescent="0.15">
      <c r="B709" s="39"/>
    </row>
    <row r="710" spans="2:2" ht="13" x14ac:dyDescent="0.15">
      <c r="B710" s="39"/>
    </row>
    <row r="711" spans="2:2" ht="13" x14ac:dyDescent="0.15">
      <c r="B711" s="39"/>
    </row>
    <row r="712" spans="2:2" ht="13" x14ac:dyDescent="0.15">
      <c r="B712" s="39"/>
    </row>
    <row r="713" spans="2:2" ht="13" x14ac:dyDescent="0.15">
      <c r="B713" s="39"/>
    </row>
    <row r="714" spans="2:2" ht="13" x14ac:dyDescent="0.15">
      <c r="B714" s="39"/>
    </row>
    <row r="715" spans="2:2" ht="13" x14ac:dyDescent="0.15">
      <c r="B715" s="39"/>
    </row>
    <row r="716" spans="2:2" ht="13" x14ac:dyDescent="0.15">
      <c r="B716" s="39"/>
    </row>
    <row r="717" spans="2:2" ht="13" x14ac:dyDescent="0.15">
      <c r="B717" s="39"/>
    </row>
    <row r="718" spans="2:2" ht="13" x14ac:dyDescent="0.15">
      <c r="B718" s="39"/>
    </row>
    <row r="719" spans="2:2" ht="13" x14ac:dyDescent="0.15">
      <c r="B719" s="39"/>
    </row>
    <row r="720" spans="2:2" ht="13" x14ac:dyDescent="0.15">
      <c r="B720" s="39"/>
    </row>
    <row r="721" spans="2:2" ht="13" x14ac:dyDescent="0.15">
      <c r="B721" s="39"/>
    </row>
    <row r="722" spans="2:2" ht="13" x14ac:dyDescent="0.15">
      <c r="B722" s="39"/>
    </row>
    <row r="723" spans="2:2" ht="13" x14ac:dyDescent="0.15">
      <c r="B723" s="39"/>
    </row>
    <row r="724" spans="2:2" ht="13" x14ac:dyDescent="0.15">
      <c r="B724" s="39"/>
    </row>
    <row r="725" spans="2:2" ht="13" x14ac:dyDescent="0.15">
      <c r="B725" s="39"/>
    </row>
    <row r="726" spans="2:2" ht="13" x14ac:dyDescent="0.15">
      <c r="B726" s="39"/>
    </row>
    <row r="727" spans="2:2" ht="13" x14ac:dyDescent="0.15">
      <c r="B727" s="39"/>
    </row>
    <row r="728" spans="2:2" ht="13" x14ac:dyDescent="0.15">
      <c r="B728" s="39"/>
    </row>
    <row r="729" spans="2:2" ht="13" x14ac:dyDescent="0.15">
      <c r="B729" s="39"/>
    </row>
    <row r="730" spans="2:2" ht="13" x14ac:dyDescent="0.15">
      <c r="B730" s="39"/>
    </row>
    <row r="731" spans="2:2" ht="13" x14ac:dyDescent="0.15">
      <c r="B731" s="39"/>
    </row>
    <row r="732" spans="2:2" ht="13" x14ac:dyDescent="0.15">
      <c r="B732" s="39"/>
    </row>
    <row r="733" spans="2:2" ht="13" x14ac:dyDescent="0.15">
      <c r="B733" s="39"/>
    </row>
    <row r="734" spans="2:2" ht="13" x14ac:dyDescent="0.15">
      <c r="B734" s="39"/>
    </row>
    <row r="735" spans="2:2" ht="13" x14ac:dyDescent="0.15">
      <c r="B735" s="39"/>
    </row>
    <row r="736" spans="2:2" ht="13" x14ac:dyDescent="0.15">
      <c r="B736" s="39"/>
    </row>
    <row r="737" spans="2:2" ht="13" x14ac:dyDescent="0.15">
      <c r="B737" s="39"/>
    </row>
    <row r="738" spans="2:2" ht="13" x14ac:dyDescent="0.15">
      <c r="B738" s="39"/>
    </row>
    <row r="739" spans="2:2" ht="13" x14ac:dyDescent="0.15">
      <c r="B739" s="39"/>
    </row>
    <row r="740" spans="2:2" ht="13" x14ac:dyDescent="0.15">
      <c r="B740" s="39"/>
    </row>
    <row r="741" spans="2:2" ht="13" x14ac:dyDescent="0.15">
      <c r="B741" s="39"/>
    </row>
    <row r="742" spans="2:2" ht="13" x14ac:dyDescent="0.15">
      <c r="B742" s="39"/>
    </row>
    <row r="743" spans="2:2" ht="13" x14ac:dyDescent="0.15">
      <c r="B743" s="39"/>
    </row>
    <row r="744" spans="2:2" ht="13" x14ac:dyDescent="0.15">
      <c r="B744" s="39"/>
    </row>
    <row r="745" spans="2:2" ht="13" x14ac:dyDescent="0.15">
      <c r="B745" s="39"/>
    </row>
    <row r="746" spans="2:2" ht="13" x14ac:dyDescent="0.15">
      <c r="B746" s="39"/>
    </row>
    <row r="747" spans="2:2" ht="13" x14ac:dyDescent="0.15">
      <c r="B747" s="39"/>
    </row>
    <row r="748" spans="2:2" ht="13" x14ac:dyDescent="0.15">
      <c r="B748" s="39"/>
    </row>
    <row r="749" spans="2:2" ht="13" x14ac:dyDescent="0.15">
      <c r="B749" s="39"/>
    </row>
    <row r="750" spans="2:2" ht="13" x14ac:dyDescent="0.15">
      <c r="B750" s="39"/>
    </row>
    <row r="751" spans="2:2" ht="13" x14ac:dyDescent="0.15">
      <c r="B751" s="39"/>
    </row>
    <row r="752" spans="2:2" ht="13" x14ac:dyDescent="0.15">
      <c r="B752" s="39"/>
    </row>
    <row r="753" spans="2:2" ht="13" x14ac:dyDescent="0.15">
      <c r="B753" s="39"/>
    </row>
    <row r="754" spans="2:2" ht="13" x14ac:dyDescent="0.15">
      <c r="B754" s="39"/>
    </row>
    <row r="755" spans="2:2" ht="13" x14ac:dyDescent="0.15">
      <c r="B755" s="39"/>
    </row>
    <row r="756" spans="2:2" ht="13" x14ac:dyDescent="0.15">
      <c r="B756" s="39"/>
    </row>
    <row r="757" spans="2:2" ht="13" x14ac:dyDescent="0.15">
      <c r="B757" s="39"/>
    </row>
    <row r="758" spans="2:2" ht="13" x14ac:dyDescent="0.15">
      <c r="B758" s="39"/>
    </row>
    <row r="759" spans="2:2" ht="13" x14ac:dyDescent="0.15">
      <c r="B759" s="39"/>
    </row>
    <row r="760" spans="2:2" ht="13" x14ac:dyDescent="0.15">
      <c r="B760" s="39"/>
    </row>
    <row r="761" spans="2:2" ht="13" x14ac:dyDescent="0.15">
      <c r="B761" s="39"/>
    </row>
    <row r="762" spans="2:2" ht="13" x14ac:dyDescent="0.15">
      <c r="B762" s="39"/>
    </row>
    <row r="763" spans="2:2" ht="13" x14ac:dyDescent="0.15">
      <c r="B763" s="39"/>
    </row>
    <row r="764" spans="2:2" ht="13" x14ac:dyDescent="0.15">
      <c r="B764" s="39"/>
    </row>
    <row r="765" spans="2:2" ht="13" x14ac:dyDescent="0.15">
      <c r="B765" s="39"/>
    </row>
    <row r="766" spans="2:2" ht="13" x14ac:dyDescent="0.15">
      <c r="B766" s="39"/>
    </row>
    <row r="767" spans="2:2" ht="13" x14ac:dyDescent="0.15">
      <c r="B767" s="39"/>
    </row>
    <row r="768" spans="2:2" ht="13" x14ac:dyDescent="0.15">
      <c r="B768" s="39"/>
    </row>
    <row r="769" spans="2:2" ht="13" x14ac:dyDescent="0.15">
      <c r="B769" s="39"/>
    </row>
    <row r="770" spans="2:2" ht="13" x14ac:dyDescent="0.15">
      <c r="B770" s="39"/>
    </row>
    <row r="771" spans="2:2" ht="13" x14ac:dyDescent="0.15">
      <c r="B771" s="39"/>
    </row>
    <row r="772" spans="2:2" ht="13" x14ac:dyDescent="0.15">
      <c r="B772" s="39"/>
    </row>
    <row r="773" spans="2:2" ht="13" x14ac:dyDescent="0.15">
      <c r="B773" s="39"/>
    </row>
    <row r="774" spans="2:2" ht="13" x14ac:dyDescent="0.15">
      <c r="B774" s="39"/>
    </row>
    <row r="775" spans="2:2" ht="13" x14ac:dyDescent="0.15">
      <c r="B775" s="39"/>
    </row>
    <row r="776" spans="2:2" ht="13" x14ac:dyDescent="0.15">
      <c r="B776" s="39"/>
    </row>
    <row r="777" spans="2:2" ht="13" x14ac:dyDescent="0.15">
      <c r="B777" s="39"/>
    </row>
    <row r="778" spans="2:2" ht="13" x14ac:dyDescent="0.15">
      <c r="B778" s="39"/>
    </row>
    <row r="779" spans="2:2" ht="13" x14ac:dyDescent="0.15">
      <c r="B779" s="39"/>
    </row>
    <row r="780" spans="2:2" ht="13" x14ac:dyDescent="0.15">
      <c r="B780" s="39"/>
    </row>
    <row r="781" spans="2:2" ht="13" x14ac:dyDescent="0.15">
      <c r="B781" s="39"/>
    </row>
    <row r="782" spans="2:2" ht="13" x14ac:dyDescent="0.15">
      <c r="B782" s="39"/>
    </row>
    <row r="783" spans="2:2" ht="13" x14ac:dyDescent="0.15">
      <c r="B783" s="39"/>
    </row>
    <row r="784" spans="2:2" ht="13" x14ac:dyDescent="0.15">
      <c r="B784" s="39"/>
    </row>
    <row r="785" spans="2:2" ht="13" x14ac:dyDescent="0.15">
      <c r="B785" s="39"/>
    </row>
    <row r="786" spans="2:2" ht="13" x14ac:dyDescent="0.15">
      <c r="B786" s="39"/>
    </row>
    <row r="787" spans="2:2" ht="13" x14ac:dyDescent="0.15">
      <c r="B787" s="39"/>
    </row>
    <row r="788" spans="2:2" ht="13" x14ac:dyDescent="0.15">
      <c r="B788" s="39"/>
    </row>
    <row r="789" spans="2:2" ht="13" x14ac:dyDescent="0.15">
      <c r="B789" s="39"/>
    </row>
    <row r="790" spans="2:2" ht="13" x14ac:dyDescent="0.15">
      <c r="B790" s="39"/>
    </row>
    <row r="791" spans="2:2" ht="13" x14ac:dyDescent="0.15">
      <c r="B791" s="39"/>
    </row>
    <row r="792" spans="2:2" ht="13" x14ac:dyDescent="0.15">
      <c r="B792" s="39"/>
    </row>
    <row r="793" spans="2:2" ht="13" x14ac:dyDescent="0.15">
      <c r="B793" s="39"/>
    </row>
    <row r="794" spans="2:2" ht="13" x14ac:dyDescent="0.15">
      <c r="B794" s="39"/>
    </row>
    <row r="795" spans="2:2" ht="13" x14ac:dyDescent="0.15">
      <c r="B795" s="39"/>
    </row>
    <row r="796" spans="2:2" ht="13" x14ac:dyDescent="0.15">
      <c r="B796" s="39"/>
    </row>
    <row r="797" spans="2:2" ht="13" x14ac:dyDescent="0.15">
      <c r="B797" s="39"/>
    </row>
    <row r="798" spans="2:2" ht="13" x14ac:dyDescent="0.15">
      <c r="B798" s="39"/>
    </row>
    <row r="799" spans="2:2" ht="13" x14ac:dyDescent="0.15">
      <c r="B799" s="39"/>
    </row>
    <row r="800" spans="2:2" ht="13" x14ac:dyDescent="0.15">
      <c r="B800" s="39"/>
    </row>
    <row r="801" spans="2:2" ht="13" x14ac:dyDescent="0.15">
      <c r="B801" s="39"/>
    </row>
    <row r="802" spans="2:2" ht="13" x14ac:dyDescent="0.15">
      <c r="B802" s="39"/>
    </row>
    <row r="803" spans="2:2" ht="13" x14ac:dyDescent="0.15">
      <c r="B803" s="39"/>
    </row>
    <row r="804" spans="2:2" ht="13" x14ac:dyDescent="0.15">
      <c r="B804" s="39"/>
    </row>
    <row r="805" spans="2:2" ht="13" x14ac:dyDescent="0.15">
      <c r="B805" s="39"/>
    </row>
    <row r="806" spans="2:2" ht="13" x14ac:dyDescent="0.15">
      <c r="B806" s="39"/>
    </row>
    <row r="807" spans="2:2" ht="13" x14ac:dyDescent="0.15">
      <c r="B807" s="39"/>
    </row>
    <row r="808" spans="2:2" ht="13" x14ac:dyDescent="0.15">
      <c r="B808" s="39"/>
    </row>
    <row r="809" spans="2:2" ht="13" x14ac:dyDescent="0.15">
      <c r="B809" s="39"/>
    </row>
    <row r="810" spans="2:2" ht="13" x14ac:dyDescent="0.15">
      <c r="B810" s="39"/>
    </row>
    <row r="811" spans="2:2" ht="13" x14ac:dyDescent="0.15">
      <c r="B811" s="39"/>
    </row>
    <row r="812" spans="2:2" ht="13" x14ac:dyDescent="0.15">
      <c r="B812" s="39"/>
    </row>
    <row r="813" spans="2:2" ht="13" x14ac:dyDescent="0.15">
      <c r="B813" s="39"/>
    </row>
    <row r="814" spans="2:2" ht="13" x14ac:dyDescent="0.15">
      <c r="B814" s="39"/>
    </row>
    <row r="815" spans="2:2" ht="13" x14ac:dyDescent="0.15">
      <c r="B815" s="39"/>
    </row>
    <row r="816" spans="2:2" ht="13" x14ac:dyDescent="0.15">
      <c r="B816" s="39"/>
    </row>
    <row r="817" spans="2:2" ht="13" x14ac:dyDescent="0.15">
      <c r="B817" s="39"/>
    </row>
    <row r="818" spans="2:2" ht="13" x14ac:dyDescent="0.15">
      <c r="B818" s="39"/>
    </row>
    <row r="819" spans="2:2" ht="13" x14ac:dyDescent="0.15">
      <c r="B819" s="39"/>
    </row>
    <row r="820" spans="2:2" ht="13" x14ac:dyDescent="0.15">
      <c r="B820" s="39"/>
    </row>
    <row r="821" spans="2:2" ht="13" x14ac:dyDescent="0.15">
      <c r="B821" s="39"/>
    </row>
    <row r="822" spans="2:2" ht="13" x14ac:dyDescent="0.15">
      <c r="B822" s="39"/>
    </row>
    <row r="823" spans="2:2" ht="13" x14ac:dyDescent="0.15">
      <c r="B823" s="39"/>
    </row>
    <row r="824" spans="2:2" ht="13" x14ac:dyDescent="0.15">
      <c r="B824" s="39"/>
    </row>
    <row r="825" spans="2:2" ht="13" x14ac:dyDescent="0.15">
      <c r="B825" s="39"/>
    </row>
    <row r="826" spans="2:2" ht="13" x14ac:dyDescent="0.15">
      <c r="B826" s="39"/>
    </row>
    <row r="827" spans="2:2" ht="13" x14ac:dyDescent="0.15">
      <c r="B827" s="39"/>
    </row>
    <row r="828" spans="2:2" ht="13" x14ac:dyDescent="0.15">
      <c r="B828" s="39"/>
    </row>
    <row r="829" spans="2:2" ht="13" x14ac:dyDescent="0.15">
      <c r="B829" s="39"/>
    </row>
    <row r="830" spans="2:2" ht="13" x14ac:dyDescent="0.15">
      <c r="B830" s="39"/>
    </row>
    <row r="831" spans="2:2" ht="13" x14ac:dyDescent="0.15">
      <c r="B831" s="39"/>
    </row>
    <row r="832" spans="2:2" ht="13" x14ac:dyDescent="0.15">
      <c r="B832" s="39"/>
    </row>
    <row r="833" spans="2:2" ht="13" x14ac:dyDescent="0.15">
      <c r="B833" s="39"/>
    </row>
    <row r="834" spans="2:2" ht="13" x14ac:dyDescent="0.15">
      <c r="B834" s="39"/>
    </row>
    <row r="835" spans="2:2" ht="13" x14ac:dyDescent="0.15">
      <c r="B835" s="39"/>
    </row>
    <row r="836" spans="2:2" ht="13" x14ac:dyDescent="0.15">
      <c r="B836" s="39"/>
    </row>
    <row r="837" spans="2:2" ht="13" x14ac:dyDescent="0.15">
      <c r="B837" s="39"/>
    </row>
    <row r="838" spans="2:2" ht="13" x14ac:dyDescent="0.15">
      <c r="B838" s="39"/>
    </row>
    <row r="839" spans="2:2" ht="13" x14ac:dyDescent="0.15">
      <c r="B839" s="39"/>
    </row>
    <row r="840" spans="2:2" ht="13" x14ac:dyDescent="0.15">
      <c r="B840" s="39"/>
    </row>
    <row r="841" spans="2:2" ht="13" x14ac:dyDescent="0.15">
      <c r="B841" s="39"/>
    </row>
    <row r="842" spans="2:2" ht="13" x14ac:dyDescent="0.15">
      <c r="B842" s="39"/>
    </row>
    <row r="843" spans="2:2" ht="13" x14ac:dyDescent="0.15">
      <c r="B843" s="39"/>
    </row>
    <row r="844" spans="2:2" ht="13" x14ac:dyDescent="0.15">
      <c r="B844" s="39"/>
    </row>
    <row r="845" spans="2:2" ht="13" x14ac:dyDescent="0.15">
      <c r="B845" s="39"/>
    </row>
    <row r="846" spans="2:2" ht="13" x14ac:dyDescent="0.15">
      <c r="B846" s="39"/>
    </row>
    <row r="847" spans="2:2" ht="13" x14ac:dyDescent="0.15">
      <c r="B847" s="39"/>
    </row>
    <row r="848" spans="2:2" ht="13" x14ac:dyDescent="0.15">
      <c r="B848" s="39"/>
    </row>
    <row r="849" spans="2:2" ht="13" x14ac:dyDescent="0.15">
      <c r="B849" s="39"/>
    </row>
    <row r="850" spans="2:2" ht="13" x14ac:dyDescent="0.15">
      <c r="B850" s="39"/>
    </row>
    <row r="851" spans="2:2" ht="13" x14ac:dyDescent="0.15">
      <c r="B851" s="39"/>
    </row>
    <row r="852" spans="2:2" ht="13" x14ac:dyDescent="0.15">
      <c r="B852" s="39"/>
    </row>
    <row r="853" spans="2:2" ht="13" x14ac:dyDescent="0.15">
      <c r="B853" s="39"/>
    </row>
    <row r="854" spans="2:2" ht="13" x14ac:dyDescent="0.15">
      <c r="B854" s="39"/>
    </row>
    <row r="855" spans="2:2" ht="13" x14ac:dyDescent="0.15">
      <c r="B855" s="39"/>
    </row>
    <row r="856" spans="2:2" ht="13" x14ac:dyDescent="0.15">
      <c r="B856" s="39"/>
    </row>
    <row r="857" spans="2:2" ht="13" x14ac:dyDescent="0.15">
      <c r="B857" s="39"/>
    </row>
    <row r="858" spans="2:2" ht="13" x14ac:dyDescent="0.15">
      <c r="B858" s="39"/>
    </row>
    <row r="859" spans="2:2" ht="13" x14ac:dyDescent="0.15">
      <c r="B859" s="39"/>
    </row>
    <row r="860" spans="2:2" ht="13" x14ac:dyDescent="0.15">
      <c r="B860" s="39"/>
    </row>
    <row r="861" spans="2:2" ht="13" x14ac:dyDescent="0.15">
      <c r="B861" s="39"/>
    </row>
    <row r="862" spans="2:2" ht="13" x14ac:dyDescent="0.15">
      <c r="B862" s="39"/>
    </row>
    <row r="863" spans="2:2" ht="13" x14ac:dyDescent="0.15">
      <c r="B863" s="39"/>
    </row>
    <row r="864" spans="2:2" ht="13" x14ac:dyDescent="0.15">
      <c r="B864" s="39"/>
    </row>
    <row r="865" spans="2:2" ht="13" x14ac:dyDescent="0.15">
      <c r="B865" s="39"/>
    </row>
    <row r="866" spans="2:2" ht="13" x14ac:dyDescent="0.15">
      <c r="B866" s="39"/>
    </row>
    <row r="867" spans="2:2" ht="13" x14ac:dyDescent="0.15">
      <c r="B867" s="39"/>
    </row>
    <row r="868" spans="2:2" ht="13" x14ac:dyDescent="0.15">
      <c r="B868" s="39"/>
    </row>
    <row r="869" spans="2:2" ht="13" x14ac:dyDescent="0.15">
      <c r="B869" s="39"/>
    </row>
    <row r="870" spans="2:2" ht="13" x14ac:dyDescent="0.15">
      <c r="B870" s="39"/>
    </row>
    <row r="871" spans="2:2" ht="13" x14ac:dyDescent="0.15">
      <c r="B871" s="39"/>
    </row>
    <row r="872" spans="2:2" ht="13" x14ac:dyDescent="0.15">
      <c r="B872" s="39"/>
    </row>
    <row r="873" spans="2:2" ht="13" x14ac:dyDescent="0.15">
      <c r="B873" s="39"/>
    </row>
    <row r="874" spans="2:2" ht="13" x14ac:dyDescent="0.15">
      <c r="B874" s="39"/>
    </row>
    <row r="875" spans="2:2" ht="13" x14ac:dyDescent="0.15">
      <c r="B875" s="39"/>
    </row>
    <row r="876" spans="2:2" ht="13" x14ac:dyDescent="0.15">
      <c r="B876" s="39"/>
    </row>
    <row r="877" spans="2:2" ht="13" x14ac:dyDescent="0.15">
      <c r="B877" s="39"/>
    </row>
    <row r="878" spans="2:2" ht="13" x14ac:dyDescent="0.15">
      <c r="B878" s="39"/>
    </row>
    <row r="879" spans="2:2" ht="13" x14ac:dyDescent="0.15">
      <c r="B879" s="39"/>
    </row>
    <row r="880" spans="2:2" ht="13" x14ac:dyDescent="0.15">
      <c r="B880" s="39"/>
    </row>
    <row r="881" spans="2:2" ht="13" x14ac:dyDescent="0.15">
      <c r="B881" s="39"/>
    </row>
    <row r="882" spans="2:2" ht="13" x14ac:dyDescent="0.15">
      <c r="B882" s="39"/>
    </row>
    <row r="883" spans="2:2" ht="13" x14ac:dyDescent="0.15">
      <c r="B883" s="39"/>
    </row>
    <row r="884" spans="2:2" ht="13" x14ac:dyDescent="0.15">
      <c r="B884" s="39"/>
    </row>
    <row r="885" spans="2:2" ht="13" x14ac:dyDescent="0.15">
      <c r="B885" s="39"/>
    </row>
    <row r="886" spans="2:2" ht="13" x14ac:dyDescent="0.15">
      <c r="B886" s="39"/>
    </row>
    <row r="887" spans="2:2" ht="13" x14ac:dyDescent="0.15">
      <c r="B887" s="39"/>
    </row>
    <row r="888" spans="2:2" ht="13" x14ac:dyDescent="0.15">
      <c r="B888" s="39"/>
    </row>
    <row r="889" spans="2:2" ht="13" x14ac:dyDescent="0.15">
      <c r="B889" s="39"/>
    </row>
    <row r="890" spans="2:2" ht="13" x14ac:dyDescent="0.15">
      <c r="B890" s="39"/>
    </row>
    <row r="891" spans="2:2" ht="13" x14ac:dyDescent="0.15">
      <c r="B891" s="39"/>
    </row>
    <row r="892" spans="2:2" ht="13" x14ac:dyDescent="0.15">
      <c r="B892" s="39"/>
    </row>
    <row r="893" spans="2:2" ht="13" x14ac:dyDescent="0.15">
      <c r="B893" s="39"/>
    </row>
    <row r="894" spans="2:2" ht="13" x14ac:dyDescent="0.15">
      <c r="B894" s="39"/>
    </row>
    <row r="895" spans="2:2" ht="13" x14ac:dyDescent="0.15">
      <c r="B895" s="39"/>
    </row>
    <row r="896" spans="2:2" ht="13" x14ac:dyDescent="0.15">
      <c r="B896" s="39"/>
    </row>
    <row r="897" spans="2:2" ht="13" x14ac:dyDescent="0.15">
      <c r="B897" s="39"/>
    </row>
    <row r="898" spans="2:2" ht="13" x14ac:dyDescent="0.15">
      <c r="B898" s="39"/>
    </row>
    <row r="899" spans="2:2" ht="13" x14ac:dyDescent="0.15">
      <c r="B899" s="39"/>
    </row>
    <row r="900" spans="2:2" ht="13" x14ac:dyDescent="0.15">
      <c r="B900" s="39"/>
    </row>
    <row r="901" spans="2:2" ht="13" x14ac:dyDescent="0.15">
      <c r="B901" s="39"/>
    </row>
    <row r="902" spans="2:2" ht="13" x14ac:dyDescent="0.15">
      <c r="B902" s="39"/>
    </row>
    <row r="903" spans="2:2" ht="13" x14ac:dyDescent="0.15">
      <c r="B903" s="39"/>
    </row>
    <row r="904" spans="2:2" ht="13" x14ac:dyDescent="0.15">
      <c r="B904" s="39"/>
    </row>
    <row r="905" spans="2:2" ht="13" x14ac:dyDescent="0.15">
      <c r="B905" s="39"/>
    </row>
    <row r="906" spans="2:2" ht="13" x14ac:dyDescent="0.15">
      <c r="B906" s="39"/>
    </row>
    <row r="907" spans="2:2" ht="13" x14ac:dyDescent="0.15">
      <c r="B907" s="39"/>
    </row>
    <row r="908" spans="2:2" ht="13" x14ac:dyDescent="0.15">
      <c r="B908" s="39"/>
    </row>
    <row r="909" spans="2:2" ht="13" x14ac:dyDescent="0.15">
      <c r="B909" s="39"/>
    </row>
    <row r="910" spans="2:2" ht="13" x14ac:dyDescent="0.15">
      <c r="B910" s="39"/>
    </row>
    <row r="911" spans="2:2" ht="13" x14ac:dyDescent="0.15">
      <c r="B911" s="39"/>
    </row>
    <row r="912" spans="2:2" ht="13" x14ac:dyDescent="0.15">
      <c r="B912" s="39"/>
    </row>
    <row r="913" spans="2:2" ht="13" x14ac:dyDescent="0.15">
      <c r="B913" s="39"/>
    </row>
    <row r="914" spans="2:2" ht="13" x14ac:dyDescent="0.15">
      <c r="B914" s="39"/>
    </row>
    <row r="915" spans="2:2" ht="13" x14ac:dyDescent="0.15">
      <c r="B915" s="39"/>
    </row>
    <row r="916" spans="2:2" ht="13" x14ac:dyDescent="0.15">
      <c r="B916" s="39"/>
    </row>
    <row r="917" spans="2:2" ht="13" x14ac:dyDescent="0.15">
      <c r="B917" s="39"/>
    </row>
    <row r="918" spans="2:2" ht="13" x14ac:dyDescent="0.15">
      <c r="B918" s="39"/>
    </row>
    <row r="919" spans="2:2" ht="13" x14ac:dyDescent="0.15">
      <c r="B919" s="39"/>
    </row>
    <row r="920" spans="2:2" ht="13" x14ac:dyDescent="0.15">
      <c r="B920" s="39"/>
    </row>
    <row r="921" spans="2:2" ht="13" x14ac:dyDescent="0.15">
      <c r="B921" s="39"/>
    </row>
    <row r="922" spans="2:2" ht="13" x14ac:dyDescent="0.15">
      <c r="B922" s="39"/>
    </row>
    <row r="923" spans="2:2" ht="13" x14ac:dyDescent="0.15">
      <c r="B923" s="39"/>
    </row>
    <row r="924" spans="2:2" ht="13" x14ac:dyDescent="0.15">
      <c r="B924" s="39"/>
    </row>
    <row r="925" spans="2:2" ht="13" x14ac:dyDescent="0.15">
      <c r="B925" s="39"/>
    </row>
    <row r="926" spans="2:2" ht="13" x14ac:dyDescent="0.15">
      <c r="B926" s="39"/>
    </row>
    <row r="927" spans="2:2" ht="13" x14ac:dyDescent="0.15">
      <c r="B927" s="39"/>
    </row>
    <row r="928" spans="2:2" ht="13" x14ac:dyDescent="0.15">
      <c r="B928" s="39"/>
    </row>
    <row r="929" spans="2:2" ht="13" x14ac:dyDescent="0.15">
      <c r="B929" s="39"/>
    </row>
    <row r="930" spans="2:2" ht="13" x14ac:dyDescent="0.15">
      <c r="B930" s="39"/>
    </row>
    <row r="931" spans="2:2" ht="13" x14ac:dyDescent="0.15">
      <c r="B931" s="39"/>
    </row>
    <row r="932" spans="2:2" ht="13" x14ac:dyDescent="0.15">
      <c r="B932" s="39"/>
    </row>
    <row r="933" spans="2:2" ht="13" x14ac:dyDescent="0.15">
      <c r="B933" s="39"/>
    </row>
    <row r="934" spans="2:2" ht="13" x14ac:dyDescent="0.15">
      <c r="B934" s="39"/>
    </row>
    <row r="935" spans="2:2" ht="13" x14ac:dyDescent="0.15">
      <c r="B935" s="39"/>
    </row>
    <row r="936" spans="2:2" ht="13" x14ac:dyDescent="0.15">
      <c r="B936" s="39"/>
    </row>
    <row r="937" spans="2:2" ht="13" x14ac:dyDescent="0.15">
      <c r="B937" s="39"/>
    </row>
    <row r="938" spans="2:2" ht="13" x14ac:dyDescent="0.15">
      <c r="B938" s="39"/>
    </row>
    <row r="939" spans="2:2" ht="13" x14ac:dyDescent="0.15">
      <c r="B939" s="39"/>
    </row>
    <row r="940" spans="2:2" ht="13" x14ac:dyDescent="0.15">
      <c r="B940" s="39"/>
    </row>
    <row r="941" spans="2:2" ht="13" x14ac:dyDescent="0.15">
      <c r="B941" s="39"/>
    </row>
    <row r="942" spans="2:2" ht="13" x14ac:dyDescent="0.15">
      <c r="B942" s="39"/>
    </row>
    <row r="943" spans="2:2" ht="13" x14ac:dyDescent="0.15">
      <c r="B943" s="39"/>
    </row>
    <row r="944" spans="2:2" ht="13" x14ac:dyDescent="0.15">
      <c r="B944" s="39"/>
    </row>
    <row r="945" spans="2:2" ht="13" x14ac:dyDescent="0.15">
      <c r="B945" s="39"/>
    </row>
    <row r="946" spans="2:2" ht="13" x14ac:dyDescent="0.15">
      <c r="B946" s="39"/>
    </row>
    <row r="947" spans="2:2" ht="13" x14ac:dyDescent="0.15">
      <c r="B947" s="39"/>
    </row>
    <row r="948" spans="2:2" ht="13" x14ac:dyDescent="0.15">
      <c r="B948" s="39"/>
    </row>
    <row r="949" spans="2:2" ht="13" x14ac:dyDescent="0.15">
      <c r="B949" s="39"/>
    </row>
    <row r="950" spans="2:2" ht="13" x14ac:dyDescent="0.15">
      <c r="B950" s="39"/>
    </row>
    <row r="951" spans="2:2" ht="13" x14ac:dyDescent="0.15">
      <c r="B951" s="39"/>
    </row>
    <row r="952" spans="2:2" ht="13" x14ac:dyDescent="0.15">
      <c r="B952" s="39"/>
    </row>
    <row r="953" spans="2:2" ht="13" x14ac:dyDescent="0.15">
      <c r="B953" s="39"/>
    </row>
    <row r="954" spans="2:2" ht="13" x14ac:dyDescent="0.15">
      <c r="B954" s="39"/>
    </row>
    <row r="955" spans="2:2" ht="13" x14ac:dyDescent="0.15">
      <c r="B955" s="39"/>
    </row>
    <row r="956" spans="2:2" ht="13" x14ac:dyDescent="0.15">
      <c r="B956" s="39"/>
    </row>
    <row r="957" spans="2:2" ht="13" x14ac:dyDescent="0.15">
      <c r="B957" s="39"/>
    </row>
    <row r="958" spans="2:2" ht="13" x14ac:dyDescent="0.15">
      <c r="B958" s="39"/>
    </row>
    <row r="959" spans="2:2" ht="13" x14ac:dyDescent="0.15">
      <c r="B959" s="39"/>
    </row>
    <row r="960" spans="2:2" ht="13" x14ac:dyDescent="0.15">
      <c r="B960" s="39"/>
    </row>
    <row r="961" spans="2:2" ht="13" x14ac:dyDescent="0.15">
      <c r="B961" s="39"/>
    </row>
    <row r="962" spans="2:2" ht="13" x14ac:dyDescent="0.15">
      <c r="B962" s="39"/>
    </row>
    <row r="963" spans="2:2" ht="13" x14ac:dyDescent="0.15">
      <c r="B963" s="39"/>
    </row>
    <row r="964" spans="2:2" ht="13" x14ac:dyDescent="0.15">
      <c r="B964" s="39"/>
    </row>
    <row r="965" spans="2:2" ht="13" x14ac:dyDescent="0.15">
      <c r="B965" s="39"/>
    </row>
    <row r="966" spans="2:2" ht="13" x14ac:dyDescent="0.15">
      <c r="B966" s="39"/>
    </row>
    <row r="967" spans="2:2" ht="13" x14ac:dyDescent="0.15">
      <c r="B967" s="39"/>
    </row>
    <row r="968" spans="2:2" ht="13" x14ac:dyDescent="0.15">
      <c r="B968" s="39"/>
    </row>
    <row r="969" spans="2:2" ht="13" x14ac:dyDescent="0.15">
      <c r="B969" s="39"/>
    </row>
    <row r="970" spans="2:2" ht="13" x14ac:dyDescent="0.15">
      <c r="B970" s="39"/>
    </row>
    <row r="971" spans="2:2" ht="13" x14ac:dyDescent="0.15">
      <c r="B971" s="39"/>
    </row>
    <row r="972" spans="2:2" ht="13" x14ac:dyDescent="0.15">
      <c r="B972" s="39"/>
    </row>
    <row r="973" spans="2:2" ht="13" x14ac:dyDescent="0.15">
      <c r="B973" s="39"/>
    </row>
    <row r="974" spans="2:2" ht="13" x14ac:dyDescent="0.15">
      <c r="B974" s="39"/>
    </row>
    <row r="975" spans="2:2" ht="13" x14ac:dyDescent="0.15">
      <c r="B975" s="39"/>
    </row>
    <row r="976" spans="2:2" ht="13" x14ac:dyDescent="0.15">
      <c r="B976" s="39"/>
    </row>
    <row r="977" spans="2:2" ht="13" x14ac:dyDescent="0.15">
      <c r="B977" s="39"/>
    </row>
    <row r="978" spans="2:2" ht="13" x14ac:dyDescent="0.15">
      <c r="B978" s="39"/>
    </row>
    <row r="979" spans="2:2" ht="13" x14ac:dyDescent="0.15">
      <c r="B979" s="39"/>
    </row>
    <row r="980" spans="2:2" ht="13" x14ac:dyDescent="0.15">
      <c r="B980" s="39"/>
    </row>
    <row r="981" spans="2:2" ht="13" x14ac:dyDescent="0.15">
      <c r="B981" s="39"/>
    </row>
    <row r="982" spans="2:2" ht="13" x14ac:dyDescent="0.15">
      <c r="B982" s="39"/>
    </row>
    <row r="983" spans="2:2" ht="13" x14ac:dyDescent="0.15">
      <c r="B983" s="39"/>
    </row>
    <row r="984" spans="2:2" ht="13" x14ac:dyDescent="0.15">
      <c r="B984" s="39"/>
    </row>
    <row r="985" spans="2:2" ht="13" x14ac:dyDescent="0.15">
      <c r="B985" s="39"/>
    </row>
  </sheetData>
  <dataValidations count="1">
    <dataValidation type="list" allowBlank="1" sqref="A2:A12" xr:uid="{00000000-0002-0000-0000-000000000000}">
      <formula1>#REF!</formula1>
    </dataValidation>
  </dataValidations>
  <printOptions horizontalCentered="1"/>
  <pageMargins left="0.7" right="0.7" top="0.75" bottom="0.75" header="0" footer="0"/>
  <pageSetup paperSize="9" fitToHeight="0" pageOrder="overThenDown" orientation="portrait" cellComments="atEnd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74EA7"/>
    <outlinePr summaryBelow="0" summaryRight="0"/>
    <pageSetUpPr fitToPage="1"/>
  </sheetPr>
  <dimension ref="A1:X1006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38" customWidth="1"/>
    <col min="3" max="3" width="20.5" customWidth="1"/>
    <col min="4" max="4" width="20" customWidth="1"/>
    <col min="5" max="5" width="6.6640625" customWidth="1"/>
    <col min="6" max="6" width="11.1640625" customWidth="1"/>
    <col min="7" max="7" width="25.5" customWidth="1"/>
    <col min="8" max="8" width="38.8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9" t="s">
        <v>4</v>
      </c>
      <c r="J1" s="238"/>
      <c r="L1" s="2"/>
    </row>
    <row r="2" spans="1:24" ht="24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L2" s="2"/>
    </row>
    <row r="3" spans="1:24" ht="30" customHeight="1" x14ac:dyDescent="0.15">
      <c r="A3" s="240" t="s">
        <v>6</v>
      </c>
      <c r="B3" s="238"/>
      <c r="C3" s="238"/>
      <c r="D3" s="238"/>
      <c r="E3" s="238"/>
      <c r="F3" s="238"/>
      <c r="G3" s="238"/>
      <c r="H3" s="238"/>
      <c r="I3" s="5" t="s">
        <v>8</v>
      </c>
      <c r="J3" s="7">
        <f>SUM(J5:J114)</f>
        <v>0</v>
      </c>
      <c r="L3" s="2"/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9" t="s">
        <v>15</v>
      </c>
      <c r="H4" s="9" t="s">
        <v>10</v>
      </c>
      <c r="I4" s="13" t="s">
        <v>16</v>
      </c>
      <c r="J4" s="12" t="s">
        <v>17</v>
      </c>
      <c r="K4" s="15" t="s">
        <v>18</v>
      </c>
      <c r="L4" s="15" t="s">
        <v>19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46.5" customHeight="1" x14ac:dyDescent="0.15">
      <c r="A5" s="6" t="s">
        <v>25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35" t="str">
        <f>IFERROR(VLOOKUP($A5,#REF!,6,0),"-")</f>
        <v>-</v>
      </c>
      <c r="G5" s="19" t="str">
        <f>IFERROR(VLOOKUP($A5,#REF!,7,0),"-")</f>
        <v>-</v>
      </c>
      <c r="H5" s="19" t="str">
        <f>IFERROR(VLOOKUP($A5,#REF!,8,0),"-")</f>
        <v>-</v>
      </c>
      <c r="I5" s="22">
        <v>1</v>
      </c>
      <c r="J5" s="42"/>
      <c r="K5" s="23"/>
      <c r="L5" s="24"/>
    </row>
    <row r="6" spans="1:24" ht="28.5" customHeight="1" x14ac:dyDescent="0.15">
      <c r="A6" s="6" t="s">
        <v>33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35" t="str">
        <f>IFERROR(VLOOKUP($A6,#REF!,6,0),"-")</f>
        <v>-</v>
      </c>
      <c r="G6" s="19" t="str">
        <f>IFERROR(VLOOKUP($A6,#REF!,7,0),"-")</f>
        <v>-</v>
      </c>
      <c r="H6" s="19" t="str">
        <f>IFERROR(VLOOKUP($A6,#REF!,8,0),"-")</f>
        <v>-</v>
      </c>
      <c r="I6" s="22">
        <v>1</v>
      </c>
      <c r="J6" s="42"/>
      <c r="K6" s="23"/>
      <c r="L6" s="24"/>
    </row>
    <row r="7" spans="1:24" ht="28.5" customHeight="1" x14ac:dyDescent="0.15">
      <c r="A7" s="6" t="s">
        <v>11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35" t="str">
        <f>IFERROR(VLOOKUP($A7,#REF!,6,0),"-")</f>
        <v>-</v>
      </c>
      <c r="G7" s="19" t="str">
        <f>IFERROR(VLOOKUP($A7,#REF!,7,0),"-")</f>
        <v>-</v>
      </c>
      <c r="H7" s="19" t="str">
        <f>IFERROR(VLOOKUP($A7,#REF!,8,0),"-")</f>
        <v>-</v>
      </c>
      <c r="I7" s="22">
        <v>1</v>
      </c>
      <c r="J7" s="42"/>
      <c r="K7" s="23"/>
      <c r="L7" s="24"/>
    </row>
    <row r="8" spans="1:24" ht="28.5" customHeight="1" x14ac:dyDescent="0.15">
      <c r="A8" s="6" t="s">
        <v>34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35" t="str">
        <f>IFERROR(VLOOKUP($A8,#REF!,6,0),"-")</f>
        <v>-</v>
      </c>
      <c r="G8" s="19" t="str">
        <f>IFERROR(VLOOKUP($A8,#REF!,7,0),"-")</f>
        <v>-</v>
      </c>
      <c r="H8" s="19" t="str">
        <f>IFERROR(VLOOKUP($A8,#REF!,8,0),"-")</f>
        <v>-</v>
      </c>
      <c r="I8" s="22">
        <v>1</v>
      </c>
      <c r="J8" s="42"/>
      <c r="K8" s="23"/>
      <c r="L8" s="24"/>
    </row>
    <row r="9" spans="1:24" ht="125.25" customHeight="1" x14ac:dyDescent="0.15">
      <c r="A9" s="6"/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35" t="str">
        <f>IFERROR(VLOOKUP($A9,#REF!,6,0),"-")</f>
        <v>-</v>
      </c>
      <c r="G9" s="19" t="str">
        <f>IFERROR(VLOOKUP($A9,#REF!,7,0),"-")</f>
        <v>-</v>
      </c>
      <c r="H9" s="19" t="str">
        <f>IFERROR(VLOOKUP($A9,#REF!,8,0),"-")</f>
        <v>-</v>
      </c>
      <c r="I9" s="11"/>
      <c r="J9" s="42"/>
      <c r="K9" s="23"/>
      <c r="L9" s="24"/>
    </row>
    <row r="10" spans="1:24" ht="159" customHeight="1" x14ac:dyDescent="0.15">
      <c r="A10" s="27"/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35" t="str">
        <f>IFERROR(VLOOKUP($A10,#REF!,6,0),"-")</f>
        <v>-</v>
      </c>
      <c r="G10" s="19" t="str">
        <f>IFERROR(VLOOKUP($A10,#REF!,7,0),"-")</f>
        <v>-</v>
      </c>
      <c r="H10" s="19" t="str">
        <f>IFERROR(VLOOKUP($A10,#REF!,8,0),"-")</f>
        <v>-</v>
      </c>
      <c r="I10" s="11"/>
      <c r="J10" s="42"/>
      <c r="K10" s="23"/>
      <c r="L10" s="24"/>
    </row>
    <row r="11" spans="1:24" ht="131.25" customHeight="1" x14ac:dyDescent="0.15">
      <c r="A11" s="27"/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35" t="str">
        <f>IFERROR(VLOOKUP($A11,#REF!,6,0),"-")</f>
        <v>-</v>
      </c>
      <c r="G11" s="19" t="str">
        <f>IFERROR(VLOOKUP($A11,#REF!,7,0),"-")</f>
        <v>-</v>
      </c>
      <c r="H11" s="19" t="str">
        <f>IFERROR(VLOOKUP($A11,#REF!,8,0),"-")</f>
        <v>-</v>
      </c>
      <c r="I11" s="11"/>
      <c r="J11" s="42"/>
      <c r="K11" s="23"/>
      <c r="L11" s="24"/>
    </row>
    <row r="12" spans="1:24" ht="159" customHeight="1" x14ac:dyDescent="0.15">
      <c r="A12" s="27"/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35" t="str">
        <f>IFERROR(VLOOKUP($A12,#REF!,6,0),"-")</f>
        <v>-</v>
      </c>
      <c r="G12" s="19" t="str">
        <f>IFERROR(VLOOKUP($A12,#REF!,7,0),"-")</f>
        <v>-</v>
      </c>
      <c r="H12" s="19" t="str">
        <f>IFERROR(VLOOKUP($A12,#REF!,8,0),"-")</f>
        <v>-</v>
      </c>
      <c r="I12" s="11"/>
      <c r="J12" s="42"/>
      <c r="K12" s="23"/>
      <c r="L12" s="24"/>
    </row>
    <row r="13" spans="1:24" ht="113.25" customHeight="1" x14ac:dyDescent="0.15">
      <c r="A13" s="40"/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35" t="str">
        <f>IFERROR(VLOOKUP($A13,#REF!,6,0),"-")</f>
        <v>-</v>
      </c>
      <c r="G13" s="19" t="str">
        <f>IFERROR(VLOOKUP($A13,#REF!,7,0),"-")</f>
        <v>-</v>
      </c>
      <c r="H13" s="19" t="str">
        <f>IFERROR(VLOOKUP($A13,#REF!,8,0),"-")</f>
        <v>-</v>
      </c>
      <c r="I13" s="11"/>
      <c r="J13" s="42"/>
      <c r="K13" s="23"/>
      <c r="L13" s="24"/>
    </row>
    <row r="14" spans="1:24" ht="44.25" customHeight="1" x14ac:dyDescent="0.15">
      <c r="A14" s="25"/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35" t="str">
        <f>IFERROR(VLOOKUP($A14,#REF!,6,0),"-")</f>
        <v>-</v>
      </c>
      <c r="G14" s="19" t="str">
        <f>IFERROR(VLOOKUP($A14,#REF!,7,0),"-")</f>
        <v>-</v>
      </c>
      <c r="H14" s="19" t="str">
        <f>IFERROR(VLOOKUP($A14,#REF!,8,0),"-")</f>
        <v>-</v>
      </c>
      <c r="I14" s="11"/>
      <c r="J14" s="42"/>
      <c r="K14" s="23"/>
      <c r="L14" s="24"/>
    </row>
    <row r="15" spans="1:24" ht="14" hidden="1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9" t="str">
        <f>IFERROR(VLOOKUP($A15,#REF!,8,0),"-")</f>
        <v>-</v>
      </c>
      <c r="I15" s="11"/>
      <c r="J15" s="42"/>
      <c r="K15" s="23"/>
      <c r="L15" s="24"/>
    </row>
    <row r="16" spans="1:24" ht="14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H16" s="19" t="str">
        <f>IFERROR(VLOOKUP($A16,#REF!,8,0),"-")</f>
        <v>-</v>
      </c>
      <c r="I16" s="11"/>
      <c r="J16" s="42"/>
      <c r="K16" s="23"/>
      <c r="L16" s="24"/>
    </row>
    <row r="17" spans="1:12" ht="129" customHeight="1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IFERROR(VLOOKUP($A17,#REF!,8,0),"-")</f>
        <v>-</v>
      </c>
      <c r="I17" s="11"/>
      <c r="J17" s="42"/>
      <c r="K17" s="23"/>
      <c r="L17" s="24"/>
    </row>
    <row r="18" spans="1:12" ht="129" customHeight="1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11"/>
      <c r="J18" s="42"/>
      <c r="K18" s="23"/>
      <c r="L18" s="24"/>
    </row>
    <row r="19" spans="1:12" ht="150" customHeight="1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 t="str">
        <f>IFERROR(VLOOKUP($A19,#REF!,6,0),"-")</f>
        <v>-</v>
      </c>
      <c r="G19" s="19" t="str">
        <f>IFERROR(VLOOKUP($A19,#REF!,7,0),"-")</f>
        <v>-</v>
      </c>
      <c r="H19" s="19" t="str">
        <f>IFERROR(VLOOKUP($A19,#REF!,8,0),"-")</f>
        <v>-</v>
      </c>
      <c r="I19" s="11"/>
      <c r="J19" s="42"/>
      <c r="K19" s="23"/>
      <c r="L19" s="24"/>
    </row>
    <row r="20" spans="1:12" ht="139.5" customHeight="1" x14ac:dyDescent="0.15">
      <c r="A20" s="131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11"/>
      <c r="J20" s="42"/>
      <c r="K20" s="23"/>
      <c r="L20" s="24"/>
    </row>
    <row r="21" spans="1:12" ht="115.5" customHeight="1" x14ac:dyDescent="0.15">
      <c r="A21" s="132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11"/>
      <c r="J21" s="42"/>
      <c r="K21" s="23"/>
      <c r="L21" s="24"/>
    </row>
    <row r="22" spans="1:12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  <c r="L22" s="2"/>
    </row>
    <row r="23" spans="1:12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 t="str">
        <f>IFERROR(VLOOKUP($A23,#REF!,8,0),"-")</f>
        <v>-</v>
      </c>
      <c r="I23" s="11"/>
      <c r="J23" s="42"/>
      <c r="L23" s="2"/>
    </row>
    <row r="24" spans="1:12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 t="str">
        <f>IFERROR(VLOOKUP($A24,#REF!,8,0),"-")</f>
        <v>-</v>
      </c>
      <c r="I24" s="11"/>
      <c r="J24" s="42"/>
      <c r="L24" s="2"/>
    </row>
    <row r="25" spans="1:12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11"/>
      <c r="J25" s="42"/>
      <c r="L25" s="2"/>
    </row>
    <row r="26" spans="1:12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 t="str">
        <f>IFERROR(VLOOKUP($A26,#REF!,8,0),"-")</f>
        <v>-</v>
      </c>
      <c r="I26" s="11"/>
      <c r="J26" s="42"/>
      <c r="L26" s="2"/>
    </row>
    <row r="27" spans="1:12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 t="str">
        <f>IFERROR(VLOOKUP($A27,#REF!,8,0),"-")</f>
        <v>-</v>
      </c>
      <c r="I27" s="11"/>
      <c r="J27" s="42"/>
      <c r="L27" s="2"/>
    </row>
    <row r="28" spans="1:12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  <c r="L28" s="2"/>
    </row>
    <row r="29" spans="1:12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 t="str">
        <f>IFERROR(VLOOKUP($A29,#REF!,8,0),"-")</f>
        <v>-</v>
      </c>
      <c r="I29" s="11"/>
      <c r="J29" s="42"/>
      <c r="L29" s="2"/>
    </row>
    <row r="30" spans="1:12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 t="str">
        <f>IFERROR(VLOOKUP($A30,#REF!,8,0),"-")</f>
        <v>-</v>
      </c>
      <c r="I30" s="11"/>
      <c r="J30" s="42"/>
      <c r="L30" s="2"/>
    </row>
    <row r="31" spans="1:12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 t="str">
        <f>IFERROR(VLOOKUP($A31,#REF!,8,0),"-")</f>
        <v>-</v>
      </c>
      <c r="I31" s="11"/>
      <c r="J31" s="42"/>
      <c r="L31" s="2"/>
    </row>
    <row r="32" spans="1:12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 t="str">
        <f>IFERROR(VLOOKUP($A32,#REF!,8,0),"-")</f>
        <v>-</v>
      </c>
      <c r="I32" s="11"/>
      <c r="J32" s="42"/>
      <c r="L32" s="2"/>
    </row>
    <row r="33" spans="1:12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 t="str">
        <f>IFERROR(VLOOKUP($A33,#REF!,8,0),"-")</f>
        <v>-</v>
      </c>
      <c r="I33" s="11"/>
      <c r="J33" s="42"/>
      <c r="L33" s="2"/>
    </row>
    <row r="34" spans="1:12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  <c r="L34" s="2"/>
    </row>
    <row r="35" spans="1:12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  <c r="L35" s="2"/>
    </row>
    <row r="36" spans="1:12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 t="str">
        <f>IFERROR(VLOOKUP($A36,#REF!,8,0),"-")</f>
        <v>-</v>
      </c>
      <c r="I36" s="11"/>
      <c r="J36" s="42"/>
      <c r="L36" s="2"/>
    </row>
    <row r="37" spans="1:12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9" t="str">
        <f>IFERROR(VLOOKUP($A37,#REF!,7,0),"-")</f>
        <v>-</v>
      </c>
      <c r="H37" s="19" t="str">
        <f>IFERROR(VLOOKUP($A37,#REF!,8,0),"-")</f>
        <v>-</v>
      </c>
      <c r="I37" s="11"/>
      <c r="J37" s="42"/>
      <c r="L37" s="2"/>
    </row>
    <row r="38" spans="1:12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 t="str">
        <f>IFERROR(VLOOKUP($A38,#REF!,6,0),"-")</f>
        <v>-</v>
      </c>
      <c r="G38" s="19" t="str">
        <f>IFERROR(VLOOKUP($A38,#REF!,7,0),"-")</f>
        <v>-</v>
      </c>
      <c r="H38" s="19" t="str">
        <f>IFERROR(VLOOKUP($A38,#REF!,8,0),"-")</f>
        <v>-</v>
      </c>
      <c r="I38" s="11"/>
      <c r="J38" s="42"/>
      <c r="L38" s="2"/>
    </row>
    <row r="39" spans="1:12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 t="str">
        <f>IFERROR(VLOOKUP($A39,#REF!,6,0),"-")</f>
        <v>-</v>
      </c>
      <c r="G39" s="19" t="str">
        <f>IFERROR(VLOOKUP($A39,#REF!,7,0),"-")</f>
        <v>-</v>
      </c>
      <c r="H39" s="19" t="str">
        <f>IFERROR(VLOOKUP($A39,#REF!,8,0),"-")</f>
        <v>-</v>
      </c>
      <c r="I39" s="11"/>
      <c r="J39" s="42"/>
      <c r="L39" s="2"/>
    </row>
    <row r="40" spans="1:12" ht="14" x14ac:dyDescent="0.15">
      <c r="A40" s="25"/>
      <c r="B40" s="11" t="str">
        <f>IFERROR(VLOOKUP($A40,#REF!,2,0),"-")</f>
        <v>-</v>
      </c>
      <c r="C40" s="18" t="str">
        <f>IFERROR(VLOOKUP($A40,#REF!,3,0),"-")</f>
        <v>-</v>
      </c>
      <c r="D40" s="19" t="str">
        <f>IFERROR(VLOOKUP($A40,#REF!,4,0),"-")</f>
        <v>-</v>
      </c>
      <c r="E40" s="18" t="str">
        <f>IFERROR(VLOOKUP($A40,#REF!,5,0),"-")</f>
        <v>-</v>
      </c>
      <c r="F40" s="35" t="str">
        <f>IFERROR(VLOOKUP($A40,#REF!,6,0),"-")</f>
        <v>-</v>
      </c>
      <c r="G40" s="19" t="str">
        <f>IFERROR(VLOOKUP($A40,#REF!,7,0),"-")</f>
        <v>-</v>
      </c>
      <c r="H40" s="19" t="str">
        <f>IFERROR(VLOOKUP($A40,#REF!,8,0),"-")</f>
        <v>-</v>
      </c>
      <c r="I40" s="11"/>
      <c r="J40" s="42"/>
      <c r="L40" s="2"/>
    </row>
    <row r="41" spans="1:12" ht="14" x14ac:dyDescent="0.15">
      <c r="A41" s="25"/>
      <c r="B41" s="11" t="str">
        <f>IFERROR(VLOOKUP($A41,#REF!,2,0),"-")</f>
        <v>-</v>
      </c>
      <c r="C41" s="18" t="str">
        <f>IFERROR(VLOOKUP($A41,#REF!,3,0),"-")</f>
        <v>-</v>
      </c>
      <c r="D41" s="19" t="str">
        <f>IFERROR(VLOOKUP($A41,#REF!,4,0),"-")</f>
        <v>-</v>
      </c>
      <c r="E41" s="18" t="str">
        <f>IFERROR(VLOOKUP($A41,#REF!,5,0),"-")</f>
        <v>-</v>
      </c>
      <c r="F41" s="35" t="str">
        <f>IFERROR(VLOOKUP($A41,#REF!,6,0),"-")</f>
        <v>-</v>
      </c>
      <c r="G41" s="19" t="str">
        <f>IFERROR(VLOOKUP($A41,#REF!,7,0),"-")</f>
        <v>-</v>
      </c>
      <c r="H41" s="19" t="str">
        <f>IFERROR(VLOOKUP($A41,#REF!,8,0),"-")</f>
        <v>-</v>
      </c>
      <c r="I41" s="11"/>
      <c r="J41" s="42"/>
      <c r="L41" s="2"/>
    </row>
    <row r="42" spans="1:12" ht="14" x14ac:dyDescent="0.15">
      <c r="A42" s="25"/>
      <c r="B42" s="11" t="str">
        <f>IFERROR(VLOOKUP($A42,#REF!,2,0),"-")</f>
        <v>-</v>
      </c>
      <c r="C42" s="18" t="str">
        <f>IFERROR(VLOOKUP($A42,#REF!,3,0),"-")</f>
        <v>-</v>
      </c>
      <c r="D42" s="19" t="str">
        <f>IFERROR(VLOOKUP($A42,#REF!,4,0),"-")</f>
        <v>-</v>
      </c>
      <c r="E42" s="18" t="str">
        <f>IFERROR(VLOOKUP($A42,#REF!,5,0),"-")</f>
        <v>-</v>
      </c>
      <c r="F42" s="35" t="str">
        <f>IFERROR(VLOOKUP($A42,#REF!,6,0),"-")</f>
        <v>-</v>
      </c>
      <c r="G42" s="19" t="str">
        <f>IFERROR(VLOOKUP($A42,#REF!,7,0),"-")</f>
        <v>-</v>
      </c>
      <c r="H42" s="19" t="str">
        <f>IFERROR(VLOOKUP($A42,#REF!,8,0),"-")</f>
        <v>-</v>
      </c>
      <c r="I42" s="11"/>
      <c r="J42" s="42"/>
      <c r="L42" s="2"/>
    </row>
    <row r="43" spans="1:12" ht="14" x14ac:dyDescent="0.15">
      <c r="A43" s="25"/>
      <c r="B43" s="11" t="str">
        <f>IFERROR(VLOOKUP($A43,#REF!,2,0),"-")</f>
        <v>-</v>
      </c>
      <c r="C43" s="18" t="str">
        <f>IFERROR(VLOOKUP($A43,#REF!,3,0),"-")</f>
        <v>-</v>
      </c>
      <c r="D43" s="19" t="str">
        <f>IFERROR(VLOOKUP($A43,#REF!,4,0),"-")</f>
        <v>-</v>
      </c>
      <c r="E43" s="18" t="str">
        <f>IFERROR(VLOOKUP($A43,#REF!,5,0),"-")</f>
        <v>-</v>
      </c>
      <c r="F43" s="35" t="str">
        <f>IFERROR(VLOOKUP($A43,#REF!,6,0),"-")</f>
        <v>-</v>
      </c>
      <c r="G43" s="19" t="str">
        <f>IFERROR(VLOOKUP($A43,#REF!,7,0),"-")</f>
        <v>-</v>
      </c>
      <c r="H43" s="19" t="str">
        <f>IFERROR(VLOOKUP($A43,#REF!,8,0),"-")</f>
        <v>-</v>
      </c>
      <c r="I43" s="11"/>
      <c r="J43" s="42"/>
      <c r="L43" s="2"/>
    </row>
    <row r="44" spans="1:12" ht="14" x14ac:dyDescent="0.15">
      <c r="A44" s="25"/>
      <c r="B44" s="11" t="str">
        <f>IFERROR(VLOOKUP($A44,#REF!,2,0),"-")</f>
        <v>-</v>
      </c>
      <c r="C44" s="18" t="str">
        <f>IFERROR(VLOOKUP($A44,#REF!,3,0),"-")</f>
        <v>-</v>
      </c>
      <c r="D44" s="19" t="str">
        <f>IFERROR(VLOOKUP($A44,#REF!,4,0),"-")</f>
        <v>-</v>
      </c>
      <c r="E44" s="18" t="str">
        <f>IFERROR(VLOOKUP($A44,#REF!,5,0),"-")</f>
        <v>-</v>
      </c>
      <c r="F44" s="35" t="str">
        <f>IFERROR(VLOOKUP($A44,#REF!,6,0),"-")</f>
        <v>-</v>
      </c>
      <c r="G44" s="19" t="str">
        <f>IFERROR(VLOOKUP($A44,#REF!,7,0),"-")</f>
        <v>-</v>
      </c>
      <c r="H44" s="19" t="str">
        <f>IFERROR(VLOOKUP($A44,#REF!,8,0),"-")</f>
        <v>-</v>
      </c>
      <c r="I44" s="11"/>
      <c r="J44" s="42"/>
      <c r="L44" s="2"/>
    </row>
    <row r="45" spans="1:12" ht="14" x14ac:dyDescent="0.15">
      <c r="A45" s="25"/>
      <c r="B45" s="11" t="str">
        <f>IFERROR(VLOOKUP($A45,#REF!,2,0),"-")</f>
        <v>-</v>
      </c>
      <c r="C45" s="18" t="str">
        <f>IFERROR(VLOOKUP($A45,#REF!,3,0),"-")</f>
        <v>-</v>
      </c>
      <c r="D45" s="19" t="str">
        <f>IFERROR(VLOOKUP($A45,#REF!,4,0),"-")</f>
        <v>-</v>
      </c>
      <c r="E45" s="18" t="str">
        <f>IFERROR(VLOOKUP($A45,#REF!,5,0),"-")</f>
        <v>-</v>
      </c>
      <c r="F45" s="35" t="str">
        <f>IFERROR(VLOOKUP($A45,#REF!,6,0),"-")</f>
        <v>-</v>
      </c>
      <c r="G45" s="19" t="str">
        <f>IFERROR(VLOOKUP($A45,#REF!,7,0),"-")</f>
        <v>-</v>
      </c>
      <c r="H45" s="19" t="str">
        <f>IFERROR(VLOOKUP($A45,#REF!,8,0),"-")</f>
        <v>-</v>
      </c>
      <c r="I45" s="11"/>
      <c r="J45" s="42"/>
      <c r="L45" s="2"/>
    </row>
    <row r="46" spans="1:12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  <c r="L46" s="2"/>
    </row>
    <row r="47" spans="1:12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  <c r="L47" s="2"/>
    </row>
    <row r="48" spans="1:12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  <c r="L48" s="2"/>
    </row>
    <row r="49" spans="1:12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  <c r="L49" s="2"/>
    </row>
    <row r="50" spans="1:12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  <c r="L50" s="2"/>
    </row>
    <row r="51" spans="1:12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  <c r="L51" s="2"/>
    </row>
    <row r="52" spans="1:12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  <c r="L52" s="2"/>
    </row>
    <row r="53" spans="1:12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  <c r="L53" s="2"/>
    </row>
    <row r="54" spans="1:12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  <c r="L54" s="2"/>
    </row>
    <row r="55" spans="1:12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  <c r="L55" s="2"/>
    </row>
    <row r="56" spans="1:12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  <c r="L56" s="2"/>
    </row>
    <row r="57" spans="1:12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  <c r="L57" s="2"/>
    </row>
    <row r="58" spans="1:12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  <c r="L58" s="2"/>
    </row>
    <row r="59" spans="1:12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  <c r="L59" s="2"/>
    </row>
    <row r="60" spans="1:12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  <c r="L60" s="2"/>
    </row>
    <row r="61" spans="1:12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  <c r="L61" s="2"/>
    </row>
    <row r="62" spans="1:12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  <c r="L62" s="2"/>
    </row>
    <row r="63" spans="1:12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  <c r="L63" s="2"/>
    </row>
    <row r="64" spans="1:12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  <c r="L64" s="2"/>
    </row>
    <row r="65" spans="1:12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  <c r="L65" s="2"/>
    </row>
    <row r="66" spans="1:12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  <c r="L66" s="2"/>
    </row>
    <row r="67" spans="1:12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  <c r="L67" s="2"/>
    </row>
    <row r="68" spans="1:12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  <c r="L68" s="2"/>
    </row>
    <row r="69" spans="1:12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  <c r="L69" s="2"/>
    </row>
    <row r="70" spans="1:12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  <c r="L70" s="2"/>
    </row>
    <row r="71" spans="1:12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  <c r="L71" s="2"/>
    </row>
    <row r="72" spans="1:12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  <c r="L72" s="2"/>
    </row>
    <row r="73" spans="1:12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  <c r="L73" s="2"/>
    </row>
    <row r="74" spans="1:12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  <c r="L74" s="2"/>
    </row>
    <row r="75" spans="1:12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  <c r="L75" s="2"/>
    </row>
    <row r="76" spans="1:12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  <c r="L76" s="2"/>
    </row>
    <row r="77" spans="1:12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  <c r="L77" s="2"/>
    </row>
    <row r="78" spans="1:12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  <c r="L78" s="2"/>
    </row>
    <row r="79" spans="1:12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  <c r="L79" s="2"/>
    </row>
    <row r="80" spans="1:12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  <c r="L80" s="2"/>
    </row>
    <row r="81" spans="1:12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  <c r="L81" s="2"/>
    </row>
    <row r="82" spans="1:12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  <c r="L82" s="2"/>
    </row>
    <row r="83" spans="1:12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  <c r="L83" s="2"/>
    </row>
    <row r="84" spans="1:12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  <c r="L84" s="2"/>
    </row>
    <row r="85" spans="1:12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  <c r="L85" s="2"/>
    </row>
    <row r="86" spans="1:12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  <c r="L86" s="2"/>
    </row>
    <row r="87" spans="1:12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  <c r="L87" s="2"/>
    </row>
    <row r="88" spans="1:12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  <c r="L88" s="2"/>
    </row>
    <row r="89" spans="1:12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  <c r="L89" s="2"/>
    </row>
    <row r="90" spans="1:12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  <c r="L90" s="2"/>
    </row>
    <row r="91" spans="1:12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  <c r="L91" s="2"/>
    </row>
    <row r="92" spans="1:12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  <c r="L92" s="2"/>
    </row>
    <row r="93" spans="1:12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  <c r="L93" s="2"/>
    </row>
    <row r="94" spans="1:12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  <c r="L94" s="2"/>
    </row>
    <row r="95" spans="1:12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  <c r="L95" s="2"/>
    </row>
    <row r="96" spans="1:12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  <c r="L96" s="2"/>
    </row>
    <row r="97" spans="1:12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  <c r="L97" s="2"/>
    </row>
    <row r="98" spans="1:12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  <c r="L98" s="2"/>
    </row>
    <row r="99" spans="1:12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  <c r="L99" s="2"/>
    </row>
    <row r="100" spans="1:12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  <c r="L100" s="2"/>
    </row>
    <row r="101" spans="1:12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  <c r="L101" s="2"/>
    </row>
    <row r="102" spans="1:12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  <c r="L102" s="2"/>
    </row>
    <row r="103" spans="1:12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  <c r="L103" s="2"/>
    </row>
    <row r="104" spans="1:12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  <c r="L104" s="2"/>
    </row>
    <row r="105" spans="1:12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  <c r="L105" s="2"/>
    </row>
    <row r="106" spans="1:12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  <c r="L106" s="2"/>
    </row>
    <row r="107" spans="1:12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  <c r="L107" s="2"/>
    </row>
    <row r="108" spans="1:12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  <c r="L108" s="2"/>
    </row>
    <row r="109" spans="1:12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  <c r="L109" s="2"/>
    </row>
    <row r="110" spans="1:12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  <c r="L110" s="2"/>
    </row>
    <row r="111" spans="1:12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  <c r="L111" s="2"/>
    </row>
    <row r="112" spans="1:12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  <c r="L112" s="2"/>
    </row>
    <row r="113" spans="1:12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  <c r="L113" s="2"/>
    </row>
    <row r="114" spans="1:12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  <c r="L114" s="2"/>
    </row>
    <row r="115" spans="1:12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  <c r="L115" s="2"/>
    </row>
    <row r="116" spans="1:12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  <c r="L116" s="2"/>
    </row>
    <row r="117" spans="1:12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  <c r="L117" s="2"/>
    </row>
    <row r="118" spans="1:12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  <c r="L118" s="2"/>
    </row>
    <row r="119" spans="1:12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  <c r="L119" s="2"/>
    </row>
    <row r="120" spans="1:12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  <c r="L120" s="2"/>
    </row>
    <row r="121" spans="1:12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  <c r="L121" s="2"/>
    </row>
    <row r="122" spans="1:12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  <c r="L122" s="2"/>
    </row>
    <row r="123" spans="1:12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  <c r="L123" s="2"/>
    </row>
    <row r="124" spans="1:12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  <c r="L124" s="2"/>
    </row>
    <row r="125" spans="1:12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  <c r="L125" s="2"/>
    </row>
    <row r="126" spans="1:12" ht="13" x14ac:dyDescent="0.15">
      <c r="A126" s="43"/>
      <c r="B126" s="11"/>
      <c r="C126" s="18"/>
      <c r="D126" s="19"/>
      <c r="E126" s="18"/>
      <c r="F126" s="35"/>
      <c r="G126" s="18"/>
      <c r="H126" s="18"/>
      <c r="I126" s="11"/>
      <c r="J126" s="42"/>
      <c r="L126" s="2"/>
    </row>
    <row r="127" spans="1:12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  <c r="L127" s="2"/>
    </row>
    <row r="128" spans="1:12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  <c r="L128" s="2"/>
    </row>
    <row r="129" spans="1:12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  <c r="L129" s="2"/>
    </row>
    <row r="130" spans="1:12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  <c r="L130" s="2"/>
    </row>
    <row r="131" spans="1:12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  <c r="L131" s="2"/>
    </row>
    <row r="132" spans="1:12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  <c r="L132" s="2"/>
    </row>
    <row r="133" spans="1:12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  <c r="L133" s="2"/>
    </row>
    <row r="134" spans="1:12" ht="13" x14ac:dyDescent="0.15">
      <c r="A134" s="25"/>
      <c r="B134" s="11"/>
      <c r="C134" s="18"/>
      <c r="D134" s="19"/>
      <c r="E134" s="18"/>
      <c r="F134" s="35"/>
      <c r="G134" s="18"/>
      <c r="H134" s="18"/>
      <c r="I134" s="11"/>
      <c r="J134" s="42"/>
      <c r="L134" s="2"/>
    </row>
    <row r="135" spans="1:12" ht="13" x14ac:dyDescent="0.15">
      <c r="A135" s="25"/>
      <c r="B135" s="11"/>
      <c r="C135" s="18"/>
      <c r="D135" s="19"/>
      <c r="E135" s="18"/>
      <c r="F135" s="35"/>
      <c r="G135" s="18"/>
      <c r="H135" s="18"/>
      <c r="I135" s="11"/>
      <c r="J135" s="42"/>
      <c r="L135" s="2"/>
    </row>
    <row r="136" spans="1:12" ht="13" x14ac:dyDescent="0.15">
      <c r="A136" s="25"/>
      <c r="B136" s="11"/>
      <c r="C136" s="18"/>
      <c r="D136" s="19"/>
      <c r="E136" s="18"/>
      <c r="F136" s="35"/>
      <c r="G136" s="18"/>
      <c r="H136" s="18"/>
      <c r="I136" s="11"/>
      <c r="J136" s="42"/>
      <c r="L136" s="2"/>
    </row>
    <row r="137" spans="1:12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  <c r="L137" s="2"/>
    </row>
    <row r="138" spans="1:12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  <c r="L138" s="2"/>
    </row>
    <row r="139" spans="1:12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  <c r="L139" s="2"/>
    </row>
    <row r="140" spans="1:12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  <c r="L140" s="2"/>
    </row>
    <row r="141" spans="1:12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  <c r="L141" s="2"/>
    </row>
    <row r="142" spans="1:12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  <c r="L142" s="2"/>
    </row>
    <row r="143" spans="1:12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  <c r="L143" s="2"/>
    </row>
    <row r="144" spans="1:12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  <c r="L144" s="2"/>
    </row>
    <row r="145" spans="1:12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  <c r="L145" s="2"/>
    </row>
    <row r="146" spans="1:12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  <c r="L146" s="2"/>
    </row>
    <row r="147" spans="1:12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  <c r="L147" s="2"/>
    </row>
    <row r="148" spans="1:12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  <c r="L148" s="2"/>
    </row>
    <row r="149" spans="1:12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  <c r="L149" s="2"/>
    </row>
    <row r="150" spans="1:12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  <c r="L150" s="2"/>
    </row>
    <row r="151" spans="1:12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  <c r="L151" s="2"/>
    </row>
    <row r="152" spans="1:12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  <c r="L152" s="2"/>
    </row>
    <row r="153" spans="1:12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  <c r="L153" s="2"/>
    </row>
    <row r="154" spans="1:12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  <c r="L154" s="2"/>
    </row>
    <row r="155" spans="1:12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  <c r="L155" s="2"/>
    </row>
    <row r="156" spans="1:12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  <c r="L156" s="2"/>
    </row>
    <row r="157" spans="1:12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  <c r="L157" s="2"/>
    </row>
    <row r="158" spans="1:12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  <c r="L158" s="2"/>
    </row>
    <row r="159" spans="1:12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  <c r="L159" s="2"/>
    </row>
    <row r="160" spans="1:12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  <c r="L160" s="2"/>
    </row>
    <row r="161" spans="1:12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  <c r="L161" s="2"/>
    </row>
    <row r="162" spans="1:12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  <c r="L162" s="2"/>
    </row>
    <row r="163" spans="1:12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  <c r="L163" s="2"/>
    </row>
    <row r="164" spans="1:12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  <c r="L164" s="2"/>
    </row>
    <row r="165" spans="1:12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  <c r="L165" s="2"/>
    </row>
    <row r="166" spans="1:12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  <c r="L166" s="2"/>
    </row>
    <row r="167" spans="1:12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  <c r="L167" s="2"/>
    </row>
    <row r="168" spans="1:12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  <c r="L168" s="2"/>
    </row>
    <row r="169" spans="1:12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  <c r="L169" s="2"/>
    </row>
    <row r="170" spans="1:12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  <c r="L170" s="2"/>
    </row>
    <row r="171" spans="1:12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  <c r="L171" s="2"/>
    </row>
    <row r="172" spans="1:12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  <c r="L172" s="2"/>
    </row>
    <row r="173" spans="1:12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  <c r="L173" s="2"/>
    </row>
    <row r="174" spans="1:12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  <c r="L174" s="2"/>
    </row>
    <row r="175" spans="1:12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  <c r="L175" s="2"/>
    </row>
    <row r="176" spans="1:12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  <c r="L176" s="2"/>
    </row>
    <row r="177" spans="1:12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  <c r="L177" s="2"/>
    </row>
    <row r="178" spans="1:12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  <c r="L178" s="2"/>
    </row>
    <row r="179" spans="1:12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  <c r="L179" s="2"/>
    </row>
    <row r="180" spans="1:12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  <c r="L180" s="2"/>
    </row>
    <row r="181" spans="1:12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  <c r="L181" s="2"/>
    </row>
    <row r="182" spans="1:12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  <c r="L182" s="2"/>
    </row>
    <row r="183" spans="1:12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  <c r="L183" s="2"/>
    </row>
    <row r="184" spans="1:12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  <c r="L184" s="2"/>
    </row>
    <row r="185" spans="1:12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  <c r="L185" s="2"/>
    </row>
    <row r="186" spans="1:12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  <c r="L186" s="2"/>
    </row>
    <row r="187" spans="1:12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  <c r="L187" s="2"/>
    </row>
    <row r="188" spans="1:12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  <c r="L188" s="2"/>
    </row>
    <row r="189" spans="1:12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  <c r="L189" s="2"/>
    </row>
    <row r="190" spans="1:12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  <c r="L190" s="2"/>
    </row>
    <row r="191" spans="1:12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  <c r="L191" s="2"/>
    </row>
    <row r="192" spans="1:12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  <c r="L192" s="2"/>
    </row>
    <row r="193" spans="1:12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  <c r="L193" s="2"/>
    </row>
    <row r="194" spans="1:12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  <c r="L194" s="2"/>
    </row>
    <row r="195" spans="1:12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  <c r="L195" s="2"/>
    </row>
    <row r="196" spans="1:12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  <c r="L196" s="2"/>
    </row>
    <row r="197" spans="1:12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  <c r="L197" s="2"/>
    </row>
    <row r="198" spans="1:12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  <c r="L198" s="2"/>
    </row>
    <row r="199" spans="1:12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  <c r="L199" s="2"/>
    </row>
    <row r="200" spans="1:12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  <c r="L200" s="2"/>
    </row>
    <row r="201" spans="1:12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  <c r="L201" s="2"/>
    </row>
    <row r="202" spans="1:12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  <c r="L202" s="2"/>
    </row>
    <row r="203" spans="1:12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  <c r="L203" s="2"/>
    </row>
    <row r="204" spans="1:12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  <c r="L204" s="2"/>
    </row>
    <row r="205" spans="1:12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  <c r="L205" s="2"/>
    </row>
    <row r="206" spans="1:12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  <c r="L206" s="2"/>
    </row>
    <row r="207" spans="1:12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  <c r="L207" s="2"/>
    </row>
    <row r="208" spans="1:12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  <c r="L208" s="2"/>
    </row>
    <row r="209" spans="1:12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  <c r="L209" s="2"/>
    </row>
    <row r="210" spans="1:12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  <c r="L210" s="2"/>
    </row>
    <row r="211" spans="1:12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  <c r="L211" s="2"/>
    </row>
    <row r="212" spans="1:12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  <c r="L212" s="2"/>
    </row>
    <row r="213" spans="1:12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  <c r="L213" s="2"/>
    </row>
    <row r="214" spans="1:12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  <c r="L214" s="2"/>
    </row>
    <row r="215" spans="1:12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  <c r="L215" s="2"/>
    </row>
    <row r="216" spans="1:12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  <c r="L216" s="2"/>
    </row>
    <row r="217" spans="1:12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  <c r="L217" s="2"/>
    </row>
    <row r="218" spans="1:12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  <c r="L218" s="2"/>
    </row>
    <row r="219" spans="1:12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  <c r="L219" s="2"/>
    </row>
    <row r="220" spans="1:12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  <c r="L220" s="2"/>
    </row>
    <row r="221" spans="1:12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  <c r="L221" s="2"/>
    </row>
    <row r="222" spans="1:12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  <c r="L222" s="2"/>
    </row>
    <row r="223" spans="1:12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  <c r="L223" s="2"/>
    </row>
    <row r="224" spans="1:12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  <c r="L224" s="2"/>
    </row>
    <row r="225" spans="1:12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  <c r="L225" s="2"/>
    </row>
    <row r="226" spans="1:12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  <c r="L226" s="2"/>
    </row>
    <row r="227" spans="1:12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  <c r="L227" s="2"/>
    </row>
    <row r="228" spans="1:12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  <c r="L228" s="2"/>
    </row>
    <row r="229" spans="1:12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  <c r="L229" s="2"/>
    </row>
    <row r="230" spans="1:12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  <c r="L230" s="2"/>
    </row>
    <row r="231" spans="1:12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  <c r="L231" s="2"/>
    </row>
    <row r="232" spans="1:12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  <c r="L232" s="2"/>
    </row>
    <row r="233" spans="1:12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  <c r="L233" s="2"/>
    </row>
    <row r="234" spans="1:12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  <c r="L234" s="2"/>
    </row>
    <row r="235" spans="1:12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  <c r="L235" s="2"/>
    </row>
    <row r="236" spans="1:12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  <c r="L236" s="2"/>
    </row>
    <row r="237" spans="1:12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  <c r="L237" s="2"/>
    </row>
    <row r="238" spans="1:12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  <c r="L238" s="2"/>
    </row>
    <row r="239" spans="1:12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  <c r="L239" s="2"/>
    </row>
    <row r="240" spans="1:12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  <c r="L240" s="2"/>
    </row>
    <row r="241" spans="1:12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  <c r="L241" s="2"/>
    </row>
    <row r="242" spans="1:12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  <c r="L242" s="2"/>
    </row>
    <row r="243" spans="1:12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  <c r="L243" s="2"/>
    </row>
    <row r="244" spans="1:12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  <c r="L244" s="2"/>
    </row>
    <row r="245" spans="1:12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  <c r="L245" s="2"/>
    </row>
    <row r="246" spans="1:12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  <c r="L246" s="2"/>
    </row>
    <row r="247" spans="1:12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  <c r="L247" s="2"/>
    </row>
    <row r="248" spans="1:12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  <c r="L248" s="2"/>
    </row>
    <row r="249" spans="1:12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  <c r="L249" s="2"/>
    </row>
    <row r="250" spans="1:12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  <c r="L250" s="2"/>
    </row>
    <row r="251" spans="1:12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  <c r="L251" s="2"/>
    </row>
    <row r="252" spans="1:12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  <c r="L252" s="2"/>
    </row>
    <row r="253" spans="1:12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  <c r="L253" s="2"/>
    </row>
    <row r="254" spans="1:12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  <c r="L254" s="2"/>
    </row>
    <row r="255" spans="1:12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  <c r="L255" s="2"/>
    </row>
    <row r="256" spans="1:12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  <c r="L256" s="2"/>
    </row>
    <row r="257" spans="1:12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  <c r="L257" s="2"/>
    </row>
    <row r="258" spans="1:12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  <c r="L258" s="2"/>
    </row>
    <row r="259" spans="1:12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  <c r="L259" s="2"/>
    </row>
    <row r="260" spans="1:12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  <c r="L260" s="2"/>
    </row>
    <row r="261" spans="1:12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  <c r="L261" s="2"/>
    </row>
    <row r="262" spans="1:12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  <c r="L262" s="2"/>
    </row>
    <row r="263" spans="1:12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  <c r="L263" s="2"/>
    </row>
    <row r="264" spans="1:12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  <c r="L264" s="2"/>
    </row>
    <row r="265" spans="1:12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  <c r="L265" s="2"/>
    </row>
    <row r="266" spans="1:12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  <c r="L266" s="2"/>
    </row>
    <row r="267" spans="1:12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  <c r="L267" s="2"/>
    </row>
    <row r="268" spans="1:12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  <c r="L268" s="2"/>
    </row>
    <row r="269" spans="1:12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  <c r="L269" s="2"/>
    </row>
    <row r="270" spans="1:12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  <c r="L270" s="2"/>
    </row>
    <row r="271" spans="1:12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  <c r="L271" s="2"/>
    </row>
    <row r="272" spans="1:12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  <c r="L272" s="2"/>
    </row>
    <row r="273" spans="1:12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  <c r="L273" s="2"/>
    </row>
    <row r="274" spans="1:12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  <c r="L274" s="2"/>
    </row>
    <row r="275" spans="1:12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  <c r="L275" s="2"/>
    </row>
    <row r="276" spans="1:12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  <c r="L276" s="2"/>
    </row>
    <row r="277" spans="1:12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  <c r="L277" s="2"/>
    </row>
    <row r="278" spans="1:12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  <c r="L278" s="2"/>
    </row>
    <row r="279" spans="1:12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  <c r="L279" s="2"/>
    </row>
    <row r="280" spans="1:12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  <c r="L280" s="2"/>
    </row>
    <row r="281" spans="1:12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  <c r="L281" s="2"/>
    </row>
    <row r="282" spans="1:12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  <c r="L282" s="2"/>
    </row>
    <row r="283" spans="1:12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  <c r="L283" s="2"/>
    </row>
    <row r="284" spans="1:12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  <c r="L284" s="2"/>
    </row>
    <row r="285" spans="1:12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  <c r="L285" s="2"/>
    </row>
    <row r="286" spans="1:12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  <c r="L286" s="2"/>
    </row>
    <row r="287" spans="1:12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  <c r="L287" s="2"/>
    </row>
    <row r="288" spans="1:12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  <c r="L288" s="2"/>
    </row>
    <row r="289" spans="1:12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  <c r="L289" s="2"/>
    </row>
    <row r="290" spans="1:12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  <c r="L290" s="2"/>
    </row>
    <row r="291" spans="1:12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  <c r="L291" s="2"/>
    </row>
    <row r="292" spans="1:12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  <c r="L292" s="2"/>
    </row>
    <row r="293" spans="1:12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  <c r="L293" s="2"/>
    </row>
    <row r="294" spans="1:12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  <c r="L294" s="2"/>
    </row>
    <row r="295" spans="1:12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  <c r="L295" s="2"/>
    </row>
    <row r="296" spans="1:12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  <c r="L296" s="2"/>
    </row>
    <row r="297" spans="1:12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  <c r="L297" s="2"/>
    </row>
    <row r="298" spans="1:12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  <c r="L298" s="2"/>
    </row>
    <row r="299" spans="1:12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  <c r="L299" s="2"/>
    </row>
    <row r="300" spans="1:12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  <c r="L300" s="2"/>
    </row>
    <row r="301" spans="1:12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  <c r="L301" s="2"/>
    </row>
    <row r="302" spans="1:12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  <c r="L302" s="2"/>
    </row>
    <row r="303" spans="1:12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  <c r="L303" s="2"/>
    </row>
    <row r="304" spans="1:12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  <c r="L304" s="2"/>
    </row>
    <row r="305" spans="1:12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  <c r="L305" s="2"/>
    </row>
    <row r="306" spans="1:12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  <c r="L306" s="2"/>
    </row>
    <row r="307" spans="1:12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  <c r="L307" s="2"/>
    </row>
    <row r="308" spans="1:12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  <c r="L308" s="2"/>
    </row>
    <row r="309" spans="1:12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  <c r="L309" s="2"/>
    </row>
    <row r="310" spans="1:12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  <c r="L310" s="2"/>
    </row>
    <row r="311" spans="1:12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  <c r="L311" s="2"/>
    </row>
    <row r="312" spans="1:12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  <c r="L312" s="2"/>
    </row>
    <row r="313" spans="1:12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  <c r="L313" s="2"/>
    </row>
    <row r="314" spans="1:12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  <c r="L314" s="2"/>
    </row>
    <row r="315" spans="1:12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  <c r="L315" s="2"/>
    </row>
    <row r="316" spans="1:12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  <c r="L316" s="2"/>
    </row>
    <row r="317" spans="1:12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  <c r="L317" s="2"/>
    </row>
    <row r="318" spans="1:12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  <c r="L318" s="2"/>
    </row>
    <row r="319" spans="1:12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  <c r="L319" s="2"/>
    </row>
    <row r="320" spans="1:12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  <c r="L320" s="2"/>
    </row>
    <row r="321" spans="1:12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  <c r="L321" s="2"/>
    </row>
    <row r="322" spans="1:12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  <c r="L322" s="2"/>
    </row>
    <row r="323" spans="1:12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  <c r="L323" s="2"/>
    </row>
    <row r="324" spans="1:12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  <c r="L324" s="2"/>
    </row>
    <row r="325" spans="1:12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  <c r="L325" s="2"/>
    </row>
    <row r="326" spans="1:12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  <c r="L326" s="2"/>
    </row>
    <row r="327" spans="1:12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  <c r="L327" s="2"/>
    </row>
    <row r="328" spans="1:12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  <c r="L328" s="2"/>
    </row>
    <row r="329" spans="1:12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  <c r="L329" s="2"/>
    </row>
    <row r="330" spans="1:12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  <c r="L330" s="2"/>
    </row>
    <row r="331" spans="1:12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  <c r="L331" s="2"/>
    </row>
    <row r="332" spans="1:12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  <c r="L332" s="2"/>
    </row>
    <row r="333" spans="1:12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  <c r="L333" s="2"/>
    </row>
    <row r="334" spans="1:12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  <c r="L334" s="2"/>
    </row>
    <row r="335" spans="1:12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  <c r="L335" s="2"/>
    </row>
    <row r="336" spans="1:12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  <c r="L336" s="2"/>
    </row>
    <row r="337" spans="1:12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  <c r="L337" s="2"/>
    </row>
    <row r="338" spans="1:12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  <c r="L338" s="2"/>
    </row>
    <row r="339" spans="1:12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  <c r="L339" s="2"/>
    </row>
    <row r="340" spans="1:12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  <c r="L340" s="2"/>
    </row>
    <row r="341" spans="1:12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  <c r="L341" s="2"/>
    </row>
    <row r="342" spans="1:12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  <c r="L342" s="2"/>
    </row>
    <row r="343" spans="1:12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  <c r="L343" s="2"/>
    </row>
    <row r="344" spans="1:12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  <c r="L344" s="2"/>
    </row>
    <row r="345" spans="1:12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  <c r="L345" s="2"/>
    </row>
    <row r="346" spans="1:12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  <c r="L346" s="2"/>
    </row>
    <row r="347" spans="1:12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  <c r="L347" s="2"/>
    </row>
    <row r="348" spans="1:12" ht="13" x14ac:dyDescent="0.15">
      <c r="A348" s="43"/>
      <c r="B348" s="11"/>
      <c r="C348" s="18"/>
      <c r="D348" s="19"/>
      <c r="E348" s="18"/>
      <c r="F348" s="35"/>
      <c r="G348" s="18"/>
      <c r="H348" s="18"/>
      <c r="I348" s="11"/>
      <c r="J348" s="42"/>
      <c r="L348" s="2"/>
    </row>
    <row r="349" spans="1:12" ht="13" x14ac:dyDescent="0.15">
      <c r="A349" s="43"/>
      <c r="B349" s="11"/>
      <c r="C349" s="18"/>
      <c r="D349" s="19"/>
      <c r="E349" s="18"/>
      <c r="F349" s="35"/>
      <c r="G349" s="18"/>
      <c r="H349" s="18"/>
      <c r="I349" s="11"/>
      <c r="J349" s="42"/>
      <c r="L349" s="2"/>
    </row>
    <row r="350" spans="1:12" ht="13" x14ac:dyDescent="0.15">
      <c r="A350" s="43"/>
      <c r="B350" s="11"/>
      <c r="C350" s="18"/>
      <c r="D350" s="19"/>
      <c r="E350" s="18"/>
      <c r="F350" s="35"/>
      <c r="G350" s="18"/>
      <c r="H350" s="18"/>
      <c r="I350" s="11"/>
      <c r="J350" s="42"/>
      <c r="L350" s="2"/>
    </row>
    <row r="351" spans="1:12" ht="13" x14ac:dyDescent="0.15">
      <c r="A351" s="43"/>
      <c r="B351" s="11"/>
      <c r="C351" s="18"/>
      <c r="D351" s="19"/>
      <c r="E351" s="18"/>
      <c r="F351" s="35"/>
      <c r="G351" s="18"/>
      <c r="H351" s="18"/>
      <c r="I351" s="11"/>
      <c r="J351" s="42"/>
      <c r="L351" s="2"/>
    </row>
    <row r="352" spans="1:12" ht="13" x14ac:dyDescent="0.15">
      <c r="A352" s="43"/>
      <c r="B352" s="11"/>
      <c r="C352" s="18"/>
      <c r="D352" s="19"/>
      <c r="E352" s="18"/>
      <c r="F352" s="35"/>
      <c r="G352" s="18"/>
      <c r="H352" s="18"/>
      <c r="I352" s="11"/>
      <c r="J352" s="42"/>
      <c r="L352" s="2"/>
    </row>
    <row r="353" spans="1:12" ht="13" x14ac:dyDescent="0.15">
      <c r="A353" s="43"/>
      <c r="B353" s="11"/>
      <c r="C353" s="18"/>
      <c r="D353" s="19"/>
      <c r="E353" s="18"/>
      <c r="F353" s="35"/>
      <c r="G353" s="18"/>
      <c r="H353" s="18"/>
      <c r="I353" s="11"/>
      <c r="J353" s="42"/>
      <c r="L353" s="2"/>
    </row>
    <row r="354" spans="1:12" ht="13" x14ac:dyDescent="0.15">
      <c r="A354" s="43"/>
      <c r="B354" s="11"/>
      <c r="C354" s="18"/>
      <c r="D354" s="19"/>
      <c r="E354" s="18"/>
      <c r="F354" s="35"/>
      <c r="G354" s="18"/>
      <c r="H354" s="18"/>
      <c r="I354" s="11"/>
      <c r="J354" s="42"/>
      <c r="L354" s="2"/>
    </row>
    <row r="355" spans="1:12" ht="13" x14ac:dyDescent="0.15">
      <c r="A355" s="43"/>
      <c r="B355" s="11"/>
      <c r="C355" s="18"/>
      <c r="D355" s="19"/>
      <c r="E355" s="18"/>
      <c r="F355" s="35"/>
      <c r="G355" s="18"/>
      <c r="H355" s="18"/>
      <c r="I355" s="11"/>
      <c r="J355" s="42"/>
      <c r="L355" s="2"/>
    </row>
    <row r="356" spans="1:12" ht="13" x14ac:dyDescent="0.15">
      <c r="A356" s="43"/>
      <c r="B356" s="11"/>
      <c r="C356" s="18"/>
      <c r="D356" s="19"/>
      <c r="E356" s="18"/>
      <c r="F356" s="35"/>
      <c r="G356" s="18"/>
      <c r="H356" s="18"/>
      <c r="I356" s="11"/>
      <c r="J356" s="42"/>
      <c r="L356" s="2"/>
    </row>
    <row r="357" spans="1:12" ht="13" x14ac:dyDescent="0.15">
      <c r="A357" s="43"/>
      <c r="B357" s="11"/>
      <c r="C357" s="18"/>
      <c r="D357" s="19"/>
      <c r="E357" s="18"/>
      <c r="F357" s="35"/>
      <c r="G357" s="18"/>
      <c r="H357" s="18"/>
      <c r="I357" s="11"/>
      <c r="J357" s="42"/>
      <c r="L357" s="2"/>
    </row>
    <row r="358" spans="1:12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  <c r="L358" s="2"/>
    </row>
    <row r="359" spans="1:12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  <c r="L359" s="2"/>
    </row>
    <row r="360" spans="1:12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  <c r="L360" s="2"/>
    </row>
    <row r="361" spans="1:12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  <c r="L361" s="2"/>
    </row>
    <row r="362" spans="1:12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  <c r="L362" s="2"/>
    </row>
    <row r="363" spans="1:12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  <c r="L363" s="2"/>
    </row>
    <row r="364" spans="1:12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  <c r="L364" s="2"/>
    </row>
    <row r="365" spans="1:12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  <c r="L365" s="2"/>
    </row>
    <row r="366" spans="1:12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  <c r="L366" s="2"/>
    </row>
    <row r="367" spans="1:12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  <c r="L367" s="2"/>
    </row>
    <row r="368" spans="1:12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  <c r="L368" s="2"/>
    </row>
    <row r="369" spans="1:12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  <c r="L369" s="2"/>
    </row>
    <row r="370" spans="1:12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  <c r="L370" s="2"/>
    </row>
    <row r="371" spans="1:12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  <c r="L371" s="2"/>
    </row>
    <row r="372" spans="1:12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  <c r="L372" s="2"/>
    </row>
    <row r="373" spans="1:12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  <c r="L373" s="2"/>
    </row>
    <row r="374" spans="1:12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  <c r="L374" s="2"/>
    </row>
    <row r="375" spans="1:12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  <c r="L375" s="2"/>
    </row>
    <row r="376" spans="1:12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  <c r="L376" s="2"/>
    </row>
    <row r="377" spans="1:12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  <c r="L377" s="2"/>
    </row>
    <row r="378" spans="1:12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  <c r="L378" s="2"/>
    </row>
    <row r="379" spans="1:12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  <c r="L379" s="2"/>
    </row>
    <row r="380" spans="1:12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  <c r="L380" s="2"/>
    </row>
    <row r="381" spans="1:12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  <c r="L381" s="2"/>
    </row>
    <row r="382" spans="1:12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  <c r="L382" s="2"/>
    </row>
    <row r="383" spans="1:12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  <c r="L383" s="2"/>
    </row>
    <row r="384" spans="1:12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  <c r="L384" s="2"/>
    </row>
    <row r="385" spans="1:12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  <c r="L385" s="2"/>
    </row>
    <row r="386" spans="1:12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  <c r="L386" s="2"/>
    </row>
    <row r="387" spans="1:12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  <c r="L387" s="2"/>
    </row>
    <row r="388" spans="1:12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  <c r="L388" s="2"/>
    </row>
    <row r="389" spans="1:12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  <c r="L389" s="2"/>
    </row>
    <row r="390" spans="1:12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  <c r="L390" s="2"/>
    </row>
    <row r="391" spans="1:12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  <c r="L391" s="2"/>
    </row>
    <row r="392" spans="1:12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  <c r="L392" s="2"/>
    </row>
    <row r="393" spans="1:12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  <c r="L393" s="2"/>
    </row>
    <row r="394" spans="1:12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  <c r="L394" s="2"/>
    </row>
    <row r="395" spans="1:12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  <c r="L395" s="2"/>
    </row>
    <row r="396" spans="1:12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  <c r="L396" s="2"/>
    </row>
    <row r="397" spans="1:12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  <c r="L397" s="2"/>
    </row>
    <row r="398" spans="1:12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  <c r="L398" s="2"/>
    </row>
    <row r="399" spans="1:12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  <c r="L399" s="2"/>
    </row>
    <row r="400" spans="1:12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  <c r="L400" s="2"/>
    </row>
    <row r="401" spans="1:12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  <c r="L401" s="2"/>
    </row>
    <row r="402" spans="1:12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  <c r="L402" s="2"/>
    </row>
    <row r="403" spans="1:12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  <c r="L403" s="2"/>
    </row>
    <row r="404" spans="1:12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  <c r="L404" s="2"/>
    </row>
    <row r="405" spans="1:12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  <c r="L405" s="2"/>
    </row>
    <row r="406" spans="1:12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  <c r="L406" s="2"/>
    </row>
    <row r="407" spans="1:12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  <c r="L407" s="2"/>
    </row>
    <row r="408" spans="1:12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  <c r="L408" s="2"/>
    </row>
    <row r="409" spans="1:12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  <c r="L409" s="2"/>
    </row>
    <row r="410" spans="1:12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  <c r="L410" s="2"/>
    </row>
    <row r="411" spans="1:12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  <c r="L411" s="2"/>
    </row>
    <row r="412" spans="1:12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  <c r="L412" s="2"/>
    </row>
    <row r="413" spans="1:12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  <c r="L413" s="2"/>
    </row>
    <row r="414" spans="1:12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  <c r="L414" s="2"/>
    </row>
    <row r="415" spans="1:12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  <c r="L415" s="2"/>
    </row>
    <row r="416" spans="1:12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  <c r="L416" s="2"/>
    </row>
    <row r="417" spans="1:12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  <c r="L417" s="2"/>
    </row>
    <row r="418" spans="1:12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  <c r="L418" s="2"/>
    </row>
    <row r="419" spans="1:12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  <c r="L419" s="2"/>
    </row>
    <row r="420" spans="1:12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  <c r="L420" s="2"/>
    </row>
    <row r="421" spans="1:12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  <c r="L421" s="2"/>
    </row>
    <row r="422" spans="1:12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  <c r="L422" s="2"/>
    </row>
    <row r="423" spans="1:12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  <c r="L423" s="2"/>
    </row>
    <row r="424" spans="1:12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  <c r="L424" s="2"/>
    </row>
    <row r="425" spans="1:12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  <c r="L425" s="2"/>
    </row>
    <row r="426" spans="1:12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  <c r="L426" s="2"/>
    </row>
    <row r="427" spans="1:12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  <c r="L427" s="2"/>
    </row>
    <row r="428" spans="1:12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  <c r="L428" s="2"/>
    </row>
    <row r="429" spans="1:12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  <c r="L429" s="2"/>
    </row>
    <row r="430" spans="1:12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  <c r="L430" s="2"/>
    </row>
    <row r="431" spans="1:12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  <c r="L431" s="2"/>
    </row>
    <row r="432" spans="1:12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  <c r="L432" s="2"/>
    </row>
    <row r="433" spans="1:12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  <c r="L433" s="2"/>
    </row>
    <row r="434" spans="1:12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  <c r="L434" s="2"/>
    </row>
    <row r="435" spans="1:12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  <c r="L435" s="2"/>
    </row>
    <row r="436" spans="1:12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  <c r="L436" s="2"/>
    </row>
    <row r="437" spans="1:12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  <c r="L437" s="2"/>
    </row>
    <row r="438" spans="1:12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  <c r="L438" s="2"/>
    </row>
    <row r="439" spans="1:12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  <c r="L439" s="2"/>
    </row>
    <row r="440" spans="1:12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  <c r="L440" s="2"/>
    </row>
    <row r="441" spans="1:12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  <c r="L441" s="2"/>
    </row>
    <row r="442" spans="1:12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  <c r="L442" s="2"/>
    </row>
    <row r="443" spans="1:12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  <c r="L443" s="2"/>
    </row>
    <row r="444" spans="1:12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  <c r="L444" s="2"/>
    </row>
    <row r="445" spans="1:12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  <c r="L445" s="2"/>
    </row>
    <row r="446" spans="1:12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  <c r="L446" s="2"/>
    </row>
    <row r="447" spans="1:12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  <c r="L447" s="2"/>
    </row>
    <row r="448" spans="1:12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  <c r="L448" s="2"/>
    </row>
    <row r="449" spans="1:12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  <c r="L449" s="2"/>
    </row>
    <row r="450" spans="1:12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  <c r="L450" s="2"/>
    </row>
    <row r="451" spans="1:12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  <c r="L451" s="2"/>
    </row>
    <row r="452" spans="1:12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  <c r="L452" s="2"/>
    </row>
    <row r="453" spans="1:12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  <c r="L453" s="2"/>
    </row>
    <row r="454" spans="1:12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  <c r="L454" s="2"/>
    </row>
    <row r="455" spans="1:12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  <c r="L455" s="2"/>
    </row>
    <row r="456" spans="1:12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  <c r="L456" s="2"/>
    </row>
    <row r="457" spans="1:12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  <c r="L457" s="2"/>
    </row>
    <row r="458" spans="1:12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  <c r="L458" s="2"/>
    </row>
    <row r="459" spans="1:12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  <c r="L459" s="2"/>
    </row>
    <row r="460" spans="1:12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  <c r="L460" s="2"/>
    </row>
    <row r="461" spans="1:12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  <c r="L461" s="2"/>
    </row>
    <row r="462" spans="1:12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  <c r="L462" s="2"/>
    </row>
    <row r="463" spans="1:12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  <c r="L463" s="2"/>
    </row>
    <row r="464" spans="1:12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  <c r="L464" s="2"/>
    </row>
    <row r="465" spans="1:12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  <c r="L465" s="2"/>
    </row>
    <row r="466" spans="1:12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  <c r="L466" s="2"/>
    </row>
    <row r="467" spans="1:12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  <c r="L467" s="2"/>
    </row>
    <row r="468" spans="1:12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  <c r="L468" s="2"/>
    </row>
    <row r="469" spans="1:12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  <c r="L469" s="2"/>
    </row>
    <row r="470" spans="1:12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  <c r="L470" s="2"/>
    </row>
    <row r="471" spans="1:12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  <c r="L471" s="2"/>
    </row>
    <row r="472" spans="1:12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  <c r="L472" s="2"/>
    </row>
    <row r="473" spans="1:12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  <c r="L473" s="2"/>
    </row>
    <row r="474" spans="1:12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  <c r="L474" s="2"/>
    </row>
    <row r="475" spans="1:12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  <c r="L475" s="2"/>
    </row>
    <row r="476" spans="1:12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  <c r="L476" s="2"/>
    </row>
    <row r="477" spans="1:12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  <c r="L477" s="2"/>
    </row>
    <row r="478" spans="1:12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  <c r="L478" s="2"/>
    </row>
    <row r="479" spans="1:12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  <c r="L479" s="2"/>
    </row>
    <row r="480" spans="1:12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  <c r="L480" s="2"/>
    </row>
    <row r="481" spans="1:12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  <c r="L481" s="2"/>
    </row>
    <row r="482" spans="1:12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  <c r="L482" s="2"/>
    </row>
    <row r="483" spans="1:12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  <c r="L483" s="2"/>
    </row>
    <row r="484" spans="1:12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  <c r="L484" s="2"/>
    </row>
    <row r="485" spans="1:12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  <c r="L485" s="2"/>
    </row>
    <row r="486" spans="1:12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  <c r="L486" s="2"/>
    </row>
    <row r="487" spans="1:12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  <c r="L487" s="2"/>
    </row>
    <row r="488" spans="1:12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  <c r="L488" s="2"/>
    </row>
    <row r="489" spans="1:12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  <c r="L489" s="2"/>
    </row>
    <row r="490" spans="1:12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  <c r="L490" s="2"/>
    </row>
    <row r="491" spans="1:12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  <c r="L491" s="2"/>
    </row>
    <row r="492" spans="1:12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  <c r="L492" s="2"/>
    </row>
    <row r="493" spans="1:12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  <c r="L493" s="2"/>
    </row>
    <row r="494" spans="1:12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  <c r="L494" s="2"/>
    </row>
    <row r="495" spans="1:12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  <c r="L495" s="2"/>
    </row>
    <row r="496" spans="1:12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  <c r="L496" s="2"/>
    </row>
    <row r="497" spans="1:12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  <c r="L497" s="2"/>
    </row>
    <row r="498" spans="1:12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  <c r="L498" s="2"/>
    </row>
    <row r="499" spans="1:12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  <c r="L499" s="2"/>
    </row>
    <row r="500" spans="1:12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  <c r="L500" s="2"/>
    </row>
    <row r="501" spans="1:12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  <c r="L501" s="2"/>
    </row>
    <row r="502" spans="1:12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  <c r="L502" s="2"/>
    </row>
    <row r="503" spans="1:12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  <c r="L503" s="2"/>
    </row>
    <row r="504" spans="1:12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  <c r="L504" s="2"/>
    </row>
    <row r="505" spans="1:12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  <c r="L505" s="2"/>
    </row>
    <row r="506" spans="1:12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  <c r="L506" s="2"/>
    </row>
    <row r="507" spans="1:12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  <c r="L507" s="2"/>
    </row>
    <row r="508" spans="1:12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  <c r="L508" s="2"/>
    </row>
    <row r="509" spans="1:12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  <c r="L509" s="2"/>
    </row>
    <row r="510" spans="1:12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  <c r="L510" s="2"/>
    </row>
    <row r="511" spans="1:12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  <c r="L511" s="2"/>
    </row>
    <row r="512" spans="1:12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  <c r="L512" s="2"/>
    </row>
    <row r="513" spans="1:12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  <c r="L513" s="2"/>
    </row>
    <row r="514" spans="1:12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  <c r="L514" s="2"/>
    </row>
    <row r="515" spans="1:12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  <c r="L515" s="2"/>
    </row>
    <row r="516" spans="1:12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  <c r="L516" s="2"/>
    </row>
    <row r="517" spans="1:12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  <c r="L517" s="2"/>
    </row>
    <row r="518" spans="1:12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  <c r="L518" s="2"/>
    </row>
    <row r="519" spans="1:12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  <c r="L519" s="2"/>
    </row>
    <row r="520" spans="1:12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  <c r="L520" s="2"/>
    </row>
    <row r="521" spans="1:12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  <c r="L521" s="2"/>
    </row>
    <row r="522" spans="1:12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  <c r="L522" s="2"/>
    </row>
    <row r="523" spans="1:12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  <c r="L523" s="2"/>
    </row>
    <row r="524" spans="1:12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  <c r="L524" s="2"/>
    </row>
    <row r="525" spans="1:12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  <c r="L525" s="2"/>
    </row>
    <row r="526" spans="1:12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  <c r="L526" s="2"/>
    </row>
    <row r="527" spans="1:12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  <c r="L527" s="2"/>
    </row>
    <row r="528" spans="1:12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  <c r="L528" s="2"/>
    </row>
    <row r="529" spans="1:12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  <c r="L529" s="2"/>
    </row>
    <row r="530" spans="1:12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  <c r="L530" s="2"/>
    </row>
    <row r="531" spans="1:12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  <c r="L531" s="2"/>
    </row>
    <row r="532" spans="1:12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  <c r="L532" s="2"/>
    </row>
    <row r="533" spans="1:12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  <c r="L533" s="2"/>
    </row>
    <row r="534" spans="1:12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  <c r="L534" s="2"/>
    </row>
    <row r="535" spans="1:12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  <c r="L535" s="2"/>
    </row>
    <row r="536" spans="1:12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  <c r="L536" s="2"/>
    </row>
    <row r="537" spans="1:12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  <c r="L537" s="2"/>
    </row>
    <row r="538" spans="1:12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  <c r="L538" s="2"/>
    </row>
    <row r="539" spans="1:12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  <c r="L539" s="2"/>
    </row>
    <row r="540" spans="1:12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  <c r="L540" s="2"/>
    </row>
    <row r="541" spans="1:12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  <c r="L541" s="2"/>
    </row>
    <row r="542" spans="1:12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  <c r="L542" s="2"/>
    </row>
    <row r="543" spans="1:12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  <c r="L543" s="2"/>
    </row>
    <row r="544" spans="1:12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  <c r="L544" s="2"/>
    </row>
    <row r="545" spans="1:12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  <c r="L545" s="2"/>
    </row>
    <row r="546" spans="1:12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  <c r="L546" s="2"/>
    </row>
    <row r="547" spans="1:12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  <c r="L547" s="2"/>
    </row>
    <row r="548" spans="1:12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  <c r="L548" s="2"/>
    </row>
    <row r="549" spans="1:12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  <c r="L549" s="2"/>
    </row>
    <row r="550" spans="1:12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  <c r="L550" s="2"/>
    </row>
    <row r="551" spans="1:12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  <c r="L551" s="2"/>
    </row>
    <row r="552" spans="1:12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  <c r="L552" s="2"/>
    </row>
    <row r="553" spans="1:12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  <c r="L553" s="2"/>
    </row>
    <row r="554" spans="1:12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  <c r="L554" s="2"/>
    </row>
    <row r="555" spans="1:12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  <c r="L555" s="2"/>
    </row>
    <row r="556" spans="1:12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  <c r="L556" s="2"/>
    </row>
    <row r="557" spans="1:12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  <c r="L557" s="2"/>
    </row>
    <row r="558" spans="1:12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  <c r="L558" s="2"/>
    </row>
    <row r="559" spans="1:12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  <c r="L559" s="2"/>
    </row>
    <row r="560" spans="1:12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  <c r="L560" s="2"/>
    </row>
    <row r="561" spans="1:12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  <c r="L561" s="2"/>
    </row>
    <row r="562" spans="1:12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  <c r="L562" s="2"/>
    </row>
    <row r="563" spans="1:12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  <c r="L563" s="2"/>
    </row>
    <row r="564" spans="1:12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  <c r="L564" s="2"/>
    </row>
    <row r="565" spans="1:12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  <c r="L565" s="2"/>
    </row>
    <row r="566" spans="1:12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  <c r="L566" s="2"/>
    </row>
    <row r="567" spans="1:12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  <c r="L567" s="2"/>
    </row>
    <row r="568" spans="1:12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  <c r="L568" s="2"/>
    </row>
    <row r="569" spans="1:12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  <c r="L569" s="2"/>
    </row>
    <row r="570" spans="1:12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  <c r="L570" s="2"/>
    </row>
    <row r="571" spans="1:12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  <c r="L571" s="2"/>
    </row>
    <row r="572" spans="1:12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  <c r="L572" s="2"/>
    </row>
    <row r="573" spans="1:12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  <c r="L573" s="2"/>
    </row>
    <row r="574" spans="1:12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  <c r="L574" s="2"/>
    </row>
    <row r="575" spans="1:12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  <c r="L575" s="2"/>
    </row>
    <row r="576" spans="1:12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  <c r="L576" s="2"/>
    </row>
    <row r="577" spans="1:12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  <c r="L577" s="2"/>
    </row>
    <row r="578" spans="1:12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  <c r="L578" s="2"/>
    </row>
    <row r="579" spans="1:12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  <c r="L579" s="2"/>
    </row>
    <row r="580" spans="1:12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  <c r="L580" s="2"/>
    </row>
    <row r="581" spans="1:12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  <c r="L581" s="2"/>
    </row>
    <row r="582" spans="1:12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  <c r="L582" s="2"/>
    </row>
    <row r="583" spans="1:12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  <c r="L583" s="2"/>
    </row>
    <row r="584" spans="1:12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  <c r="L584" s="2"/>
    </row>
    <row r="585" spans="1:12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  <c r="L585" s="2"/>
    </row>
    <row r="586" spans="1:12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  <c r="L586" s="2"/>
    </row>
    <row r="587" spans="1:12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  <c r="L587" s="2"/>
    </row>
    <row r="588" spans="1:12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  <c r="L588" s="2"/>
    </row>
    <row r="589" spans="1:12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  <c r="L589" s="2"/>
    </row>
    <row r="590" spans="1:12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  <c r="L590" s="2"/>
    </row>
    <row r="591" spans="1:12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  <c r="L591" s="2"/>
    </row>
    <row r="592" spans="1:12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  <c r="L592" s="2"/>
    </row>
    <row r="593" spans="1:12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  <c r="L593" s="2"/>
    </row>
    <row r="594" spans="1:12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  <c r="L594" s="2"/>
    </row>
    <row r="595" spans="1:12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  <c r="L595" s="2"/>
    </row>
    <row r="596" spans="1:12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  <c r="L596" s="2"/>
    </row>
    <row r="597" spans="1:12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  <c r="L597" s="2"/>
    </row>
    <row r="598" spans="1:12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  <c r="L598" s="2"/>
    </row>
    <row r="599" spans="1:12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  <c r="L599" s="2"/>
    </row>
    <row r="600" spans="1:12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  <c r="L600" s="2"/>
    </row>
    <row r="601" spans="1:12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  <c r="L601" s="2"/>
    </row>
    <row r="602" spans="1:12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  <c r="L602" s="2"/>
    </row>
    <row r="603" spans="1:12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  <c r="L603" s="2"/>
    </row>
    <row r="604" spans="1:12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  <c r="L604" s="2"/>
    </row>
    <row r="605" spans="1:12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  <c r="L605" s="2"/>
    </row>
    <row r="606" spans="1:12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  <c r="L606" s="2"/>
    </row>
    <row r="607" spans="1:12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  <c r="L607" s="2"/>
    </row>
    <row r="608" spans="1:12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  <c r="L608" s="2"/>
    </row>
    <row r="609" spans="1:12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  <c r="L609" s="2"/>
    </row>
    <row r="610" spans="1:12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  <c r="L610" s="2"/>
    </row>
    <row r="611" spans="1:12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  <c r="L611" s="2"/>
    </row>
    <row r="612" spans="1:12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  <c r="L612" s="2"/>
    </row>
    <row r="613" spans="1:12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  <c r="L613" s="2"/>
    </row>
    <row r="614" spans="1:12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  <c r="L614" s="2"/>
    </row>
    <row r="615" spans="1:12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  <c r="L615" s="2"/>
    </row>
    <row r="616" spans="1:12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  <c r="L616" s="2"/>
    </row>
    <row r="617" spans="1:12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  <c r="L617" s="2"/>
    </row>
    <row r="618" spans="1:12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  <c r="L618" s="2"/>
    </row>
    <row r="619" spans="1:12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  <c r="L619" s="2"/>
    </row>
    <row r="620" spans="1:12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  <c r="L620" s="2"/>
    </row>
    <row r="621" spans="1:12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  <c r="L621" s="2"/>
    </row>
    <row r="622" spans="1:12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  <c r="L622" s="2"/>
    </row>
    <row r="623" spans="1:12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  <c r="L623" s="2"/>
    </row>
    <row r="624" spans="1:12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  <c r="L624" s="2"/>
    </row>
    <row r="625" spans="1:12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  <c r="L625" s="2"/>
    </row>
    <row r="626" spans="1:12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  <c r="L626" s="2"/>
    </row>
    <row r="627" spans="1:12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  <c r="L627" s="2"/>
    </row>
    <row r="628" spans="1:12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  <c r="L628" s="2"/>
    </row>
    <row r="629" spans="1:12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  <c r="L629" s="2"/>
    </row>
    <row r="630" spans="1:12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  <c r="L630" s="2"/>
    </row>
    <row r="631" spans="1:12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  <c r="L631" s="2"/>
    </row>
    <row r="632" spans="1:12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  <c r="L632" s="2"/>
    </row>
    <row r="633" spans="1:12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  <c r="L633" s="2"/>
    </row>
    <row r="634" spans="1:12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  <c r="L634" s="2"/>
    </row>
    <row r="635" spans="1:12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  <c r="L635" s="2"/>
    </row>
    <row r="636" spans="1:12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  <c r="L636" s="2"/>
    </row>
    <row r="637" spans="1:12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  <c r="L637" s="2"/>
    </row>
    <row r="638" spans="1:12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  <c r="L638" s="2"/>
    </row>
    <row r="639" spans="1:12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  <c r="L639" s="2"/>
    </row>
    <row r="640" spans="1:12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  <c r="L640" s="2"/>
    </row>
    <row r="641" spans="1:12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  <c r="L641" s="2"/>
    </row>
    <row r="642" spans="1:12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  <c r="L642" s="2"/>
    </row>
    <row r="643" spans="1:12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  <c r="L643" s="2"/>
    </row>
    <row r="644" spans="1:12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  <c r="L644" s="2"/>
    </row>
    <row r="645" spans="1:12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  <c r="L645" s="2"/>
    </row>
    <row r="646" spans="1:12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  <c r="L646" s="2"/>
    </row>
    <row r="647" spans="1:12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  <c r="L647" s="2"/>
    </row>
    <row r="648" spans="1:12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  <c r="L648" s="2"/>
    </row>
    <row r="649" spans="1:12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  <c r="L649" s="2"/>
    </row>
    <row r="650" spans="1:12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  <c r="L650" s="2"/>
    </row>
    <row r="651" spans="1:12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  <c r="L651" s="2"/>
    </row>
    <row r="652" spans="1:12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  <c r="L652" s="2"/>
    </row>
    <row r="653" spans="1:12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  <c r="L653" s="2"/>
    </row>
    <row r="654" spans="1:12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  <c r="L654" s="2"/>
    </row>
    <row r="655" spans="1:12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  <c r="L655" s="2"/>
    </row>
    <row r="656" spans="1:12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  <c r="L656" s="2"/>
    </row>
    <row r="657" spans="1:12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  <c r="L657" s="2"/>
    </row>
    <row r="658" spans="1:12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  <c r="L658" s="2"/>
    </row>
    <row r="659" spans="1:12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  <c r="L659" s="2"/>
    </row>
    <row r="660" spans="1:12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  <c r="L660" s="2"/>
    </row>
    <row r="661" spans="1:12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  <c r="L661" s="2"/>
    </row>
    <row r="662" spans="1:12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  <c r="L662" s="2"/>
    </row>
    <row r="663" spans="1:12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  <c r="L663" s="2"/>
    </row>
    <row r="664" spans="1:12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  <c r="L664" s="2"/>
    </row>
    <row r="665" spans="1:12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  <c r="L665" s="2"/>
    </row>
    <row r="666" spans="1:12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  <c r="L666" s="2"/>
    </row>
    <row r="667" spans="1:12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  <c r="L667" s="2"/>
    </row>
    <row r="668" spans="1:12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  <c r="L668" s="2"/>
    </row>
    <row r="669" spans="1:12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  <c r="L669" s="2"/>
    </row>
    <row r="670" spans="1:12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  <c r="L670" s="2"/>
    </row>
    <row r="671" spans="1:12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  <c r="L671" s="2"/>
    </row>
    <row r="672" spans="1:12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  <c r="L672" s="2"/>
    </row>
    <row r="673" spans="1:12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  <c r="L673" s="2"/>
    </row>
    <row r="674" spans="1:12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  <c r="L674" s="2"/>
    </row>
    <row r="675" spans="1:12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  <c r="L675" s="2"/>
    </row>
    <row r="676" spans="1:12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  <c r="L676" s="2"/>
    </row>
    <row r="677" spans="1:12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  <c r="L677" s="2"/>
    </row>
    <row r="678" spans="1:12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  <c r="L678" s="2"/>
    </row>
    <row r="679" spans="1:12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  <c r="L679" s="2"/>
    </row>
    <row r="680" spans="1:12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  <c r="L680" s="2"/>
    </row>
    <row r="681" spans="1:12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  <c r="L681" s="2"/>
    </row>
    <row r="682" spans="1:12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  <c r="L682" s="2"/>
    </row>
    <row r="683" spans="1:12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  <c r="L683" s="2"/>
    </row>
    <row r="684" spans="1:12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  <c r="L684" s="2"/>
    </row>
    <row r="685" spans="1:12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  <c r="L685" s="2"/>
    </row>
    <row r="686" spans="1:12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  <c r="L686" s="2"/>
    </row>
    <row r="687" spans="1:12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  <c r="L687" s="2"/>
    </row>
    <row r="688" spans="1:12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  <c r="L688" s="2"/>
    </row>
    <row r="689" spans="1:12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  <c r="L689" s="2"/>
    </row>
    <row r="690" spans="1:12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  <c r="L690" s="2"/>
    </row>
    <row r="691" spans="1:12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  <c r="L691" s="2"/>
    </row>
    <row r="692" spans="1:12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  <c r="L692" s="2"/>
    </row>
    <row r="693" spans="1:12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  <c r="L693" s="2"/>
    </row>
    <row r="694" spans="1:12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  <c r="L694" s="2"/>
    </row>
    <row r="695" spans="1:12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  <c r="L695" s="2"/>
    </row>
    <row r="696" spans="1:12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  <c r="L696" s="2"/>
    </row>
    <row r="697" spans="1:12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  <c r="L697" s="2"/>
    </row>
    <row r="698" spans="1:12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  <c r="L698" s="2"/>
    </row>
    <row r="699" spans="1:12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  <c r="L699" s="2"/>
    </row>
    <row r="700" spans="1:12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  <c r="L700" s="2"/>
    </row>
    <row r="701" spans="1:12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  <c r="L701" s="2"/>
    </row>
    <row r="702" spans="1:12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  <c r="L702" s="2"/>
    </row>
    <row r="703" spans="1:12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  <c r="L703" s="2"/>
    </row>
    <row r="704" spans="1:12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  <c r="L704" s="2"/>
    </row>
    <row r="705" spans="1:12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  <c r="L705" s="2"/>
    </row>
    <row r="706" spans="1:12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  <c r="L706" s="2"/>
    </row>
    <row r="707" spans="1:12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  <c r="L707" s="2"/>
    </row>
    <row r="708" spans="1:12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  <c r="L708" s="2"/>
    </row>
    <row r="709" spans="1:12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  <c r="L709" s="2"/>
    </row>
    <row r="710" spans="1:12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  <c r="L710" s="2"/>
    </row>
    <row r="711" spans="1:12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  <c r="L711" s="2"/>
    </row>
    <row r="712" spans="1:12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  <c r="L712" s="2"/>
    </row>
    <row r="713" spans="1:12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  <c r="L713" s="2"/>
    </row>
    <row r="714" spans="1:12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  <c r="L714" s="2"/>
    </row>
    <row r="715" spans="1:12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  <c r="L715" s="2"/>
    </row>
    <row r="716" spans="1:12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  <c r="L716" s="2"/>
    </row>
    <row r="717" spans="1:12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  <c r="L717" s="2"/>
    </row>
    <row r="718" spans="1:12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  <c r="L718" s="2"/>
    </row>
    <row r="719" spans="1:12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  <c r="L719" s="2"/>
    </row>
    <row r="720" spans="1:12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  <c r="L720" s="2"/>
    </row>
    <row r="721" spans="1:12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  <c r="L721" s="2"/>
    </row>
    <row r="722" spans="1:12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  <c r="L722" s="2"/>
    </row>
    <row r="723" spans="1:12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  <c r="L723" s="2"/>
    </row>
    <row r="724" spans="1:12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  <c r="L724" s="2"/>
    </row>
    <row r="725" spans="1:12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  <c r="L725" s="2"/>
    </row>
    <row r="726" spans="1:12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  <c r="L726" s="2"/>
    </row>
    <row r="727" spans="1:12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  <c r="L727" s="2"/>
    </row>
    <row r="728" spans="1:12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  <c r="L728" s="2"/>
    </row>
    <row r="729" spans="1:12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  <c r="L729" s="2"/>
    </row>
    <row r="730" spans="1:12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  <c r="L730" s="2"/>
    </row>
    <row r="731" spans="1:12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  <c r="L731" s="2"/>
    </row>
    <row r="732" spans="1:12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  <c r="L732" s="2"/>
    </row>
    <row r="733" spans="1:12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  <c r="L733" s="2"/>
    </row>
    <row r="734" spans="1:12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  <c r="L734" s="2"/>
    </row>
    <row r="735" spans="1:12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  <c r="L735" s="2"/>
    </row>
    <row r="736" spans="1:12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  <c r="L736" s="2"/>
    </row>
    <row r="737" spans="1:12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  <c r="L737" s="2"/>
    </row>
    <row r="738" spans="1:12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  <c r="L738" s="2"/>
    </row>
    <row r="739" spans="1:12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  <c r="L739" s="2"/>
    </row>
    <row r="740" spans="1:12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  <c r="L740" s="2"/>
    </row>
    <row r="741" spans="1:12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  <c r="L741" s="2"/>
    </row>
    <row r="742" spans="1:12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  <c r="L742" s="2"/>
    </row>
    <row r="743" spans="1:12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  <c r="L743" s="2"/>
    </row>
    <row r="744" spans="1:12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  <c r="L744" s="2"/>
    </row>
    <row r="745" spans="1:12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  <c r="L745" s="2"/>
    </row>
    <row r="746" spans="1:12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  <c r="L746" s="2"/>
    </row>
    <row r="747" spans="1:12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  <c r="L747" s="2"/>
    </row>
    <row r="748" spans="1:12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  <c r="L748" s="2"/>
    </row>
    <row r="749" spans="1:12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  <c r="L749" s="2"/>
    </row>
    <row r="750" spans="1:12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  <c r="L750" s="2"/>
    </row>
    <row r="751" spans="1:12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  <c r="L751" s="2"/>
    </row>
    <row r="752" spans="1:12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  <c r="L752" s="2"/>
    </row>
    <row r="753" spans="1:12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  <c r="L753" s="2"/>
    </row>
    <row r="754" spans="1:12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  <c r="L754" s="2"/>
    </row>
    <row r="755" spans="1:12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  <c r="L755" s="2"/>
    </row>
    <row r="756" spans="1:12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  <c r="L756" s="2"/>
    </row>
    <row r="757" spans="1:12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  <c r="L757" s="2"/>
    </row>
    <row r="758" spans="1:12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  <c r="L758" s="2"/>
    </row>
    <row r="759" spans="1:12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  <c r="L759" s="2"/>
    </row>
    <row r="760" spans="1:12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  <c r="L760" s="2"/>
    </row>
    <row r="761" spans="1:12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  <c r="L761" s="2"/>
    </row>
    <row r="762" spans="1:12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  <c r="L762" s="2"/>
    </row>
    <row r="763" spans="1:12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  <c r="L763" s="2"/>
    </row>
    <row r="764" spans="1:12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  <c r="L764" s="2"/>
    </row>
    <row r="765" spans="1:12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  <c r="L765" s="2"/>
    </row>
    <row r="766" spans="1:12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  <c r="L766" s="2"/>
    </row>
    <row r="767" spans="1:12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  <c r="L767" s="2"/>
    </row>
    <row r="768" spans="1:12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  <c r="L768" s="2"/>
    </row>
    <row r="769" spans="1:12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  <c r="L769" s="2"/>
    </row>
    <row r="770" spans="1:12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  <c r="L770" s="2"/>
    </row>
    <row r="771" spans="1:12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  <c r="L771" s="2"/>
    </row>
    <row r="772" spans="1:12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  <c r="L772" s="2"/>
    </row>
    <row r="773" spans="1:12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  <c r="L773" s="2"/>
    </row>
    <row r="774" spans="1:12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  <c r="L774" s="2"/>
    </row>
    <row r="775" spans="1:12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  <c r="L775" s="2"/>
    </row>
    <row r="776" spans="1:12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  <c r="L776" s="2"/>
    </row>
    <row r="777" spans="1:12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  <c r="L777" s="2"/>
    </row>
    <row r="778" spans="1:12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  <c r="L778" s="2"/>
    </row>
    <row r="779" spans="1:12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  <c r="L779" s="2"/>
    </row>
    <row r="780" spans="1:12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  <c r="L780" s="2"/>
    </row>
    <row r="781" spans="1:12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  <c r="L781" s="2"/>
    </row>
    <row r="782" spans="1:12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  <c r="L782" s="2"/>
    </row>
    <row r="783" spans="1:12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  <c r="L783" s="2"/>
    </row>
    <row r="784" spans="1:12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  <c r="L784" s="2"/>
    </row>
    <row r="785" spans="1:12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  <c r="L785" s="2"/>
    </row>
    <row r="786" spans="1:12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  <c r="L786" s="2"/>
    </row>
    <row r="787" spans="1:12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  <c r="L787" s="2"/>
    </row>
    <row r="788" spans="1:12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  <c r="L788" s="2"/>
    </row>
    <row r="789" spans="1:12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  <c r="L789" s="2"/>
    </row>
    <row r="790" spans="1:12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  <c r="L790" s="2"/>
    </row>
    <row r="791" spans="1:12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  <c r="L791" s="2"/>
    </row>
    <row r="792" spans="1:12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  <c r="L792" s="2"/>
    </row>
    <row r="793" spans="1:12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  <c r="L793" s="2"/>
    </row>
    <row r="794" spans="1:12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  <c r="L794" s="2"/>
    </row>
    <row r="795" spans="1:12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  <c r="L795" s="2"/>
    </row>
    <row r="796" spans="1:12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  <c r="L796" s="2"/>
    </row>
    <row r="797" spans="1:12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  <c r="L797" s="2"/>
    </row>
    <row r="798" spans="1:12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  <c r="L798" s="2"/>
    </row>
    <row r="799" spans="1:12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  <c r="L799" s="2"/>
    </row>
    <row r="800" spans="1:12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  <c r="L800" s="2"/>
    </row>
    <row r="801" spans="1:12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  <c r="L801" s="2"/>
    </row>
    <row r="802" spans="1:12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  <c r="L802" s="2"/>
    </row>
    <row r="803" spans="1:12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  <c r="L803" s="2"/>
    </row>
    <row r="804" spans="1:12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  <c r="L804" s="2"/>
    </row>
    <row r="805" spans="1:12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  <c r="L805" s="2"/>
    </row>
    <row r="806" spans="1:12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  <c r="L806" s="2"/>
    </row>
    <row r="807" spans="1:12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  <c r="L807" s="2"/>
    </row>
    <row r="808" spans="1:12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  <c r="L808" s="2"/>
    </row>
    <row r="809" spans="1:12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  <c r="L809" s="2"/>
    </row>
    <row r="810" spans="1:12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  <c r="L810" s="2"/>
    </row>
    <row r="811" spans="1:12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  <c r="L811" s="2"/>
    </row>
    <row r="812" spans="1:12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  <c r="L812" s="2"/>
    </row>
    <row r="813" spans="1:12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  <c r="L813" s="2"/>
    </row>
    <row r="814" spans="1:12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  <c r="L814" s="2"/>
    </row>
    <row r="815" spans="1:12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  <c r="L815" s="2"/>
    </row>
    <row r="816" spans="1:12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  <c r="L816" s="2"/>
    </row>
    <row r="817" spans="1:12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  <c r="L817" s="2"/>
    </row>
    <row r="818" spans="1:12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  <c r="L818" s="2"/>
    </row>
    <row r="819" spans="1:12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  <c r="L819" s="2"/>
    </row>
    <row r="820" spans="1:12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  <c r="L820" s="2"/>
    </row>
    <row r="821" spans="1:12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  <c r="L821" s="2"/>
    </row>
    <row r="822" spans="1:12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  <c r="L822" s="2"/>
    </row>
    <row r="823" spans="1:12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  <c r="L823" s="2"/>
    </row>
    <row r="824" spans="1:12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  <c r="L824" s="2"/>
    </row>
    <row r="825" spans="1:12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  <c r="L825" s="2"/>
    </row>
    <row r="826" spans="1:12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  <c r="L826" s="2"/>
    </row>
    <row r="827" spans="1:12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  <c r="L827" s="2"/>
    </row>
    <row r="828" spans="1:12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  <c r="L828" s="2"/>
    </row>
    <row r="829" spans="1:12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  <c r="L829" s="2"/>
    </row>
    <row r="830" spans="1:12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  <c r="L830" s="2"/>
    </row>
    <row r="831" spans="1:12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  <c r="L831" s="2"/>
    </row>
    <row r="832" spans="1:12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  <c r="L832" s="2"/>
    </row>
    <row r="833" spans="1:12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  <c r="L833" s="2"/>
    </row>
    <row r="834" spans="1:12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  <c r="L834" s="2"/>
    </row>
    <row r="835" spans="1:12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  <c r="L835" s="2"/>
    </row>
    <row r="836" spans="1:12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  <c r="L836" s="2"/>
    </row>
    <row r="837" spans="1:12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  <c r="L837" s="2"/>
    </row>
    <row r="838" spans="1:12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  <c r="L838" s="2"/>
    </row>
    <row r="839" spans="1:12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  <c r="L839" s="2"/>
    </row>
    <row r="840" spans="1:12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  <c r="L840" s="2"/>
    </row>
    <row r="841" spans="1:12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  <c r="L841" s="2"/>
    </row>
    <row r="842" spans="1:12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  <c r="L842" s="2"/>
    </row>
    <row r="843" spans="1:12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  <c r="L843" s="2"/>
    </row>
    <row r="844" spans="1:12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  <c r="L844" s="2"/>
    </row>
    <row r="845" spans="1:12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  <c r="L845" s="2"/>
    </row>
    <row r="846" spans="1:12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  <c r="L846" s="2"/>
    </row>
    <row r="847" spans="1:12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  <c r="L847" s="2"/>
    </row>
    <row r="848" spans="1:12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  <c r="L848" s="2"/>
    </row>
    <row r="849" spans="1:12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  <c r="L849" s="2"/>
    </row>
    <row r="850" spans="1:12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  <c r="L850" s="2"/>
    </row>
    <row r="851" spans="1:12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  <c r="L851" s="2"/>
    </row>
    <row r="852" spans="1:12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  <c r="L852" s="2"/>
    </row>
    <row r="853" spans="1:12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  <c r="L853" s="2"/>
    </row>
    <row r="854" spans="1:12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  <c r="L854" s="2"/>
    </row>
    <row r="855" spans="1:12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  <c r="L855" s="2"/>
    </row>
    <row r="856" spans="1:12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  <c r="L856" s="2"/>
    </row>
    <row r="857" spans="1:12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  <c r="L857" s="2"/>
    </row>
    <row r="858" spans="1:12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  <c r="L858" s="2"/>
    </row>
    <row r="859" spans="1:12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  <c r="L859" s="2"/>
    </row>
    <row r="860" spans="1:12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  <c r="L860" s="2"/>
    </row>
    <row r="861" spans="1:12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  <c r="L861" s="2"/>
    </row>
    <row r="862" spans="1:12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  <c r="L862" s="2"/>
    </row>
    <row r="863" spans="1:12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  <c r="L863" s="2"/>
    </row>
    <row r="864" spans="1:12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  <c r="L864" s="2"/>
    </row>
    <row r="865" spans="1:12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  <c r="L865" s="2"/>
    </row>
    <row r="866" spans="1:12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  <c r="L866" s="2"/>
    </row>
    <row r="867" spans="1:12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  <c r="L867" s="2"/>
    </row>
    <row r="868" spans="1:12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  <c r="L868" s="2"/>
    </row>
    <row r="869" spans="1:12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  <c r="L869" s="2"/>
    </row>
    <row r="870" spans="1:12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  <c r="L870" s="2"/>
    </row>
    <row r="871" spans="1:12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  <c r="L871" s="2"/>
    </row>
    <row r="872" spans="1:12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  <c r="L872" s="2"/>
    </row>
    <row r="873" spans="1:12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  <c r="L873" s="2"/>
    </row>
    <row r="874" spans="1:12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  <c r="L874" s="2"/>
    </row>
    <row r="875" spans="1:12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  <c r="L875" s="2"/>
    </row>
    <row r="876" spans="1:12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  <c r="L876" s="2"/>
    </row>
    <row r="877" spans="1:12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  <c r="L877" s="2"/>
    </row>
    <row r="878" spans="1:12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  <c r="L878" s="2"/>
    </row>
    <row r="879" spans="1:12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  <c r="L879" s="2"/>
    </row>
    <row r="880" spans="1:12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  <c r="L880" s="2"/>
    </row>
    <row r="881" spans="1:12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  <c r="L881" s="2"/>
    </row>
    <row r="882" spans="1:12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  <c r="L882" s="2"/>
    </row>
    <row r="883" spans="1:12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  <c r="L883" s="2"/>
    </row>
    <row r="884" spans="1:12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  <c r="L884" s="2"/>
    </row>
    <row r="885" spans="1:12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  <c r="L885" s="2"/>
    </row>
    <row r="886" spans="1:12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  <c r="L886" s="2"/>
    </row>
    <row r="887" spans="1:12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  <c r="L887" s="2"/>
    </row>
    <row r="888" spans="1:12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  <c r="L888" s="2"/>
    </row>
    <row r="889" spans="1:12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  <c r="L889" s="2"/>
    </row>
    <row r="890" spans="1:12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  <c r="L890" s="2"/>
    </row>
    <row r="891" spans="1:12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  <c r="L891" s="2"/>
    </row>
    <row r="892" spans="1:12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  <c r="L892" s="2"/>
    </row>
    <row r="893" spans="1:12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  <c r="L893" s="2"/>
    </row>
    <row r="894" spans="1:12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  <c r="L894" s="2"/>
    </row>
    <row r="895" spans="1:12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  <c r="L895" s="2"/>
    </row>
    <row r="896" spans="1:12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  <c r="L896" s="2"/>
    </row>
    <row r="897" spans="1:12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  <c r="L897" s="2"/>
    </row>
    <row r="898" spans="1:12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  <c r="L898" s="2"/>
    </row>
    <row r="899" spans="1:12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  <c r="L899" s="2"/>
    </row>
    <row r="900" spans="1:12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  <c r="L900" s="2"/>
    </row>
    <row r="901" spans="1:12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  <c r="L901" s="2"/>
    </row>
    <row r="902" spans="1:12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  <c r="L902" s="2"/>
    </row>
    <row r="903" spans="1:12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  <c r="L903" s="2"/>
    </row>
    <row r="904" spans="1:12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  <c r="L904" s="2"/>
    </row>
    <row r="905" spans="1:12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  <c r="L905" s="2"/>
    </row>
    <row r="906" spans="1:12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  <c r="L906" s="2"/>
    </row>
    <row r="907" spans="1:12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  <c r="L907" s="2"/>
    </row>
    <row r="908" spans="1:12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  <c r="L908" s="2"/>
    </row>
    <row r="909" spans="1:12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  <c r="L909" s="2"/>
    </row>
    <row r="910" spans="1:12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  <c r="L910" s="2"/>
    </row>
    <row r="911" spans="1:12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  <c r="L911" s="2"/>
    </row>
    <row r="912" spans="1:12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  <c r="L912" s="2"/>
    </row>
    <row r="913" spans="1:12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  <c r="L913" s="2"/>
    </row>
    <row r="914" spans="1:12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  <c r="L914" s="2"/>
    </row>
    <row r="915" spans="1:12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  <c r="L915" s="2"/>
    </row>
    <row r="916" spans="1:12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  <c r="L916" s="2"/>
    </row>
    <row r="917" spans="1:12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  <c r="L917" s="2"/>
    </row>
    <row r="918" spans="1:12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  <c r="L918" s="2"/>
    </row>
    <row r="919" spans="1:12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  <c r="L919" s="2"/>
    </row>
    <row r="920" spans="1:12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  <c r="L920" s="2"/>
    </row>
    <row r="921" spans="1:12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  <c r="L921" s="2"/>
    </row>
    <row r="922" spans="1:12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  <c r="L922" s="2"/>
    </row>
    <row r="923" spans="1:12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  <c r="L923" s="2"/>
    </row>
    <row r="924" spans="1:12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  <c r="L924" s="2"/>
    </row>
    <row r="925" spans="1:12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  <c r="L925" s="2"/>
    </row>
    <row r="926" spans="1:12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  <c r="L926" s="2"/>
    </row>
    <row r="927" spans="1:12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  <c r="L927" s="2"/>
    </row>
    <row r="928" spans="1:12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  <c r="L928" s="2"/>
    </row>
    <row r="929" spans="1:12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  <c r="L929" s="2"/>
    </row>
    <row r="930" spans="1:12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  <c r="L930" s="2"/>
    </row>
    <row r="931" spans="1:12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  <c r="L931" s="2"/>
    </row>
    <row r="932" spans="1:12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  <c r="L932" s="2"/>
    </row>
    <row r="933" spans="1:12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  <c r="L933" s="2"/>
    </row>
    <row r="934" spans="1:12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  <c r="L934" s="2"/>
    </row>
    <row r="935" spans="1:12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  <c r="L935" s="2"/>
    </row>
    <row r="936" spans="1:12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  <c r="L936" s="2"/>
    </row>
    <row r="937" spans="1:12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  <c r="L937" s="2"/>
    </row>
    <row r="938" spans="1:12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  <c r="L938" s="2"/>
    </row>
    <row r="939" spans="1:12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  <c r="L939" s="2"/>
    </row>
    <row r="940" spans="1:12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  <c r="L940" s="2"/>
    </row>
    <row r="941" spans="1:12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  <c r="L941" s="2"/>
    </row>
    <row r="942" spans="1:12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  <c r="L942" s="2"/>
    </row>
    <row r="943" spans="1:12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  <c r="L943" s="2"/>
    </row>
    <row r="944" spans="1:12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  <c r="L944" s="2"/>
    </row>
    <row r="945" spans="1:12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  <c r="L945" s="2"/>
    </row>
    <row r="946" spans="1:12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  <c r="L946" s="2"/>
    </row>
    <row r="947" spans="1:12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  <c r="L947" s="2"/>
    </row>
    <row r="948" spans="1:12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  <c r="L948" s="2"/>
    </row>
    <row r="949" spans="1:12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  <c r="L949" s="2"/>
    </row>
    <row r="950" spans="1:12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  <c r="L950" s="2"/>
    </row>
    <row r="951" spans="1:12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  <c r="L951" s="2"/>
    </row>
    <row r="952" spans="1:12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  <c r="L952" s="2"/>
    </row>
    <row r="953" spans="1:12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  <c r="L953" s="2"/>
    </row>
    <row r="954" spans="1:12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  <c r="L954" s="2"/>
    </row>
    <row r="955" spans="1:12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  <c r="L955" s="2"/>
    </row>
    <row r="956" spans="1:12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  <c r="L956" s="2"/>
    </row>
    <row r="957" spans="1:12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  <c r="L957" s="2"/>
    </row>
    <row r="958" spans="1:12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  <c r="L958" s="2"/>
    </row>
    <row r="959" spans="1:12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  <c r="L959" s="2"/>
    </row>
    <row r="960" spans="1:12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  <c r="L960" s="2"/>
    </row>
    <row r="961" spans="1:12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  <c r="L961" s="2"/>
    </row>
    <row r="962" spans="1:12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  <c r="L962" s="2"/>
    </row>
    <row r="963" spans="1:12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  <c r="L963" s="2"/>
    </row>
    <row r="964" spans="1:12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  <c r="L964" s="2"/>
    </row>
    <row r="965" spans="1:12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  <c r="L965" s="2"/>
    </row>
    <row r="966" spans="1:12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  <c r="L966" s="2"/>
    </row>
    <row r="967" spans="1:12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  <c r="L967" s="2"/>
    </row>
    <row r="968" spans="1:12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  <c r="L968" s="2"/>
    </row>
    <row r="969" spans="1:12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  <c r="L969" s="2"/>
    </row>
    <row r="970" spans="1:12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  <c r="L970" s="2"/>
    </row>
    <row r="971" spans="1:12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  <c r="L971" s="2"/>
    </row>
    <row r="972" spans="1:12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  <c r="L972" s="2"/>
    </row>
    <row r="973" spans="1:12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  <c r="L973" s="2"/>
    </row>
    <row r="974" spans="1:12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  <c r="L974" s="2"/>
    </row>
    <row r="975" spans="1:12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  <c r="L975" s="2"/>
    </row>
    <row r="976" spans="1:12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  <c r="L976" s="2"/>
    </row>
    <row r="977" spans="1:12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  <c r="L977" s="2"/>
    </row>
    <row r="978" spans="1:12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  <c r="L978" s="2"/>
    </row>
    <row r="979" spans="1:12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  <c r="L979" s="2"/>
    </row>
    <row r="980" spans="1:12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  <c r="L980" s="2"/>
    </row>
    <row r="981" spans="1:12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  <c r="L981" s="2"/>
    </row>
    <row r="982" spans="1:12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  <c r="L982" s="2"/>
    </row>
    <row r="983" spans="1:12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  <c r="L983" s="2"/>
    </row>
    <row r="984" spans="1:12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  <c r="L984" s="2"/>
    </row>
    <row r="985" spans="1:12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  <c r="L985" s="2"/>
    </row>
    <row r="986" spans="1:12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  <c r="L986" s="2"/>
    </row>
    <row r="987" spans="1:12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  <c r="L987" s="2"/>
    </row>
    <row r="988" spans="1:12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  <c r="L988" s="2"/>
    </row>
    <row r="989" spans="1:12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  <c r="L989" s="2"/>
    </row>
    <row r="990" spans="1:12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  <c r="L990" s="2"/>
    </row>
    <row r="991" spans="1:12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  <c r="L991" s="2"/>
    </row>
    <row r="992" spans="1:12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  <c r="L992" s="2"/>
    </row>
    <row r="993" spans="1:12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  <c r="L993" s="2"/>
    </row>
    <row r="994" spans="1:12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  <c r="L994" s="2"/>
    </row>
    <row r="995" spans="1:12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  <c r="L995" s="2"/>
    </row>
    <row r="996" spans="1:12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  <c r="L996" s="2"/>
    </row>
    <row r="997" spans="1:12" ht="13" x14ac:dyDescent="0.15">
      <c r="A997" s="44"/>
      <c r="B997" s="11"/>
      <c r="C997" s="18"/>
      <c r="D997" s="19"/>
      <c r="E997" s="18"/>
      <c r="F997" s="35"/>
      <c r="G997" s="18"/>
      <c r="H997" s="18"/>
      <c r="I997" s="11"/>
      <c r="J997" s="42"/>
      <c r="L997" s="2"/>
    </row>
    <row r="998" spans="1:12" ht="13" x14ac:dyDescent="0.15">
      <c r="A998" s="44"/>
      <c r="B998" s="11"/>
      <c r="C998" s="18"/>
      <c r="D998" s="19"/>
      <c r="E998" s="18"/>
      <c r="F998" s="35"/>
      <c r="G998" s="18"/>
      <c r="H998" s="18"/>
      <c r="I998" s="11"/>
      <c r="J998" s="42"/>
      <c r="L998" s="2"/>
    </row>
    <row r="999" spans="1:12" ht="13" x14ac:dyDescent="0.15">
      <c r="A999" s="44"/>
      <c r="B999" s="11"/>
      <c r="C999" s="18"/>
      <c r="D999" s="19"/>
      <c r="E999" s="18"/>
      <c r="F999" s="35"/>
      <c r="G999" s="18"/>
      <c r="H999" s="18"/>
      <c r="I999" s="11"/>
      <c r="J999" s="42"/>
      <c r="L999" s="2"/>
    </row>
    <row r="1000" spans="1:12" ht="13" x14ac:dyDescent="0.15">
      <c r="A1000" s="44"/>
      <c r="B1000" s="11"/>
      <c r="C1000" s="18"/>
      <c r="D1000" s="19"/>
      <c r="E1000" s="18"/>
      <c r="F1000" s="35"/>
      <c r="G1000" s="18"/>
      <c r="H1000" s="18"/>
      <c r="I1000" s="11"/>
      <c r="J1000" s="42"/>
      <c r="L1000" s="2"/>
    </row>
    <row r="1001" spans="1:12" ht="13" x14ac:dyDescent="0.15">
      <c r="A1001" s="44"/>
      <c r="B1001" s="11"/>
      <c r="C1001" s="18"/>
      <c r="D1001" s="19"/>
      <c r="E1001" s="18"/>
      <c r="F1001" s="35"/>
      <c r="G1001" s="18"/>
      <c r="H1001" s="18"/>
      <c r="I1001" s="11"/>
      <c r="J1001" s="42"/>
      <c r="L1001" s="2"/>
    </row>
    <row r="1002" spans="1:12" ht="13" x14ac:dyDescent="0.15">
      <c r="A1002" s="44"/>
      <c r="B1002" s="11"/>
      <c r="C1002" s="18"/>
      <c r="D1002" s="19"/>
      <c r="E1002" s="18"/>
      <c r="F1002" s="35"/>
      <c r="G1002" s="18"/>
      <c r="H1002" s="18"/>
      <c r="I1002" s="11"/>
      <c r="J1002" s="42"/>
      <c r="L1002" s="2"/>
    </row>
    <row r="1003" spans="1:12" ht="13" x14ac:dyDescent="0.15">
      <c r="A1003" s="44"/>
      <c r="B1003" s="11"/>
      <c r="C1003" s="18"/>
      <c r="D1003" s="19"/>
      <c r="E1003" s="18"/>
      <c r="F1003" s="35"/>
      <c r="G1003" s="18"/>
      <c r="H1003" s="18"/>
      <c r="I1003" s="11"/>
      <c r="J1003" s="42"/>
      <c r="L1003" s="2"/>
    </row>
    <row r="1004" spans="1:12" ht="13" x14ac:dyDescent="0.15">
      <c r="A1004" s="44"/>
      <c r="B1004" s="11"/>
      <c r="C1004" s="18"/>
      <c r="D1004" s="19"/>
      <c r="E1004" s="18"/>
      <c r="F1004" s="35"/>
      <c r="G1004" s="18"/>
      <c r="H1004" s="18"/>
      <c r="I1004" s="11"/>
      <c r="J1004" s="42"/>
      <c r="L1004" s="2"/>
    </row>
    <row r="1005" spans="1:12" ht="13" x14ac:dyDescent="0.15">
      <c r="A1005" s="44"/>
      <c r="B1005" s="11"/>
      <c r="C1005" s="18"/>
      <c r="D1005" s="19"/>
      <c r="E1005" s="18"/>
      <c r="F1005" s="35"/>
      <c r="G1005" s="18"/>
      <c r="H1005" s="18"/>
      <c r="I1005" s="11"/>
      <c r="J1005" s="42"/>
      <c r="L1005" s="2"/>
    </row>
    <row r="1006" spans="1:12" ht="13" x14ac:dyDescent="0.15">
      <c r="A1006" s="44"/>
      <c r="B1006" s="11"/>
      <c r="C1006" s="18"/>
      <c r="D1006" s="19"/>
      <c r="E1006" s="18"/>
      <c r="F1006" s="35"/>
      <c r="G1006" s="18"/>
      <c r="H1006" s="18"/>
      <c r="I1006" s="11"/>
      <c r="J1006" s="42"/>
      <c r="L1006" s="2"/>
    </row>
  </sheetData>
  <mergeCells count="4">
    <mergeCell ref="A1:G2"/>
    <mergeCell ref="H1:H2"/>
    <mergeCell ref="I1:J2"/>
    <mergeCell ref="A3:H3"/>
  </mergeCells>
  <dataValidations count="1">
    <dataValidation type="list" allowBlank="1" sqref="A5:A277" xr:uid="{00000000-0002-0000-0900-000000000000}">
      <formula1>#REF!</formula1>
    </dataValidation>
  </dataValidations>
  <pageMargins left="0.7" right="0.7" top="0.75" bottom="0.75" header="0" footer="0"/>
  <pageSetup paperSize="9" pageOrder="overThenDown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0000"/>
    <outlinePr summaryBelow="0" summaryRight="0"/>
    <pageSetUpPr fitToPage="1"/>
  </sheetPr>
  <dimension ref="A1:X998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30.6640625" customWidth="1"/>
    <col min="3" max="3" width="20.5" customWidth="1"/>
    <col min="4" max="4" width="20" customWidth="1"/>
    <col min="5" max="5" width="6.6640625" customWidth="1"/>
    <col min="6" max="6" width="11.1640625" customWidth="1"/>
    <col min="7" max="7" width="25.5" customWidth="1"/>
    <col min="8" max="8" width="38.8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9" t="s">
        <v>4</v>
      </c>
      <c r="J1" s="238"/>
      <c r="L1" s="2"/>
    </row>
    <row r="2" spans="1:24" ht="1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L2" s="2"/>
    </row>
    <row r="3" spans="1:24" ht="30" customHeight="1" x14ac:dyDescent="0.15">
      <c r="A3" s="240" t="s">
        <v>6</v>
      </c>
      <c r="B3" s="238"/>
      <c r="C3" s="238"/>
      <c r="D3" s="238"/>
      <c r="E3" s="238"/>
      <c r="F3" s="238"/>
      <c r="G3" s="238"/>
      <c r="H3" s="238"/>
      <c r="I3" s="5" t="s">
        <v>8</v>
      </c>
      <c r="J3" s="7">
        <f>SUM(J6:J16)</f>
        <v>363450</v>
      </c>
      <c r="L3" s="2"/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9" t="s">
        <v>15</v>
      </c>
      <c r="H4" s="9" t="s">
        <v>10</v>
      </c>
      <c r="I4" s="9" t="s">
        <v>105</v>
      </c>
      <c r="J4" s="12" t="s">
        <v>17</v>
      </c>
      <c r="K4" s="15" t="s">
        <v>18</v>
      </c>
      <c r="L4" s="15" t="s">
        <v>19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125.25" customHeight="1" x14ac:dyDescent="0.15">
      <c r="A5" s="6" t="s">
        <v>111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20">
        <v>49800</v>
      </c>
      <c r="G5" s="21" t="s">
        <v>21</v>
      </c>
      <c r="H5" s="21" t="s">
        <v>27</v>
      </c>
      <c r="I5" s="22">
        <v>1</v>
      </c>
      <c r="J5" s="35">
        <f t="shared" ref="J5:J13" si="0">IFERROR(I5*F5,"-")</f>
        <v>49800</v>
      </c>
      <c r="K5" s="23"/>
      <c r="L5" s="24"/>
    </row>
    <row r="6" spans="1:24" ht="125.25" customHeight="1" x14ac:dyDescent="0.15">
      <c r="A6" s="6" t="s">
        <v>23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24500</v>
      </c>
      <c r="G6" s="21" t="s">
        <v>21</v>
      </c>
      <c r="H6" s="21" t="s">
        <v>27</v>
      </c>
      <c r="I6" s="22">
        <v>1</v>
      </c>
      <c r="J6" s="35">
        <f t="shared" si="0"/>
        <v>24500</v>
      </c>
      <c r="K6" s="23" t="s">
        <v>28</v>
      </c>
      <c r="L6" s="24">
        <v>3</v>
      </c>
    </row>
    <row r="7" spans="1:24" ht="97.5" customHeight="1" x14ac:dyDescent="0.15">
      <c r="A7" s="27" t="s">
        <v>50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47900</v>
      </c>
      <c r="G7" s="21" t="s">
        <v>29</v>
      </c>
      <c r="H7" s="21" t="s">
        <v>30</v>
      </c>
      <c r="I7" s="22">
        <v>1</v>
      </c>
      <c r="J7" s="35">
        <f t="shared" si="0"/>
        <v>47900</v>
      </c>
      <c r="K7" s="23" t="s">
        <v>31</v>
      </c>
      <c r="L7" s="24">
        <v>7</v>
      </c>
    </row>
    <row r="8" spans="1:24" ht="113.25" customHeight="1" x14ac:dyDescent="0.15">
      <c r="A8" s="40" t="s">
        <v>11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v>14000</v>
      </c>
      <c r="G8" s="19" t="str">
        <f>IFERROR(VLOOKUP($A8,#REF!,7,0),"-")</f>
        <v>-</v>
      </c>
      <c r="H8" s="19" t="str">
        <f>IFERROR(VLOOKUP($A8,#REF!,8,0),"-")</f>
        <v>-</v>
      </c>
      <c r="I8" s="22">
        <v>2</v>
      </c>
      <c r="J8" s="35">
        <f t="shared" si="0"/>
        <v>28000</v>
      </c>
      <c r="K8" s="23" t="s">
        <v>60</v>
      </c>
      <c r="L8" s="24">
        <v>4</v>
      </c>
    </row>
    <row r="9" spans="1:24" ht="108.75" customHeight="1" x14ac:dyDescent="0.15">
      <c r="A9" s="25" t="s">
        <v>112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39600</v>
      </c>
      <c r="G9" s="19" t="str">
        <f>IFERROR(VLOOKUP($A9,#REF!,7,0),"-")</f>
        <v>-</v>
      </c>
      <c r="H9" s="19" t="str">
        <f>IFERROR(VLOOKUP($A9,#REF!,8,0),"-")</f>
        <v>-</v>
      </c>
      <c r="I9" s="22">
        <v>1</v>
      </c>
      <c r="J9" s="35">
        <f t="shared" si="0"/>
        <v>39600</v>
      </c>
      <c r="K9" s="23" t="s">
        <v>31</v>
      </c>
      <c r="L9" s="24">
        <v>7</v>
      </c>
    </row>
    <row r="10" spans="1:24" ht="102" customHeight="1" x14ac:dyDescent="0.15">
      <c r="A10" s="25" t="s">
        <v>22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38600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2</v>
      </c>
      <c r="J10" s="35">
        <f t="shared" si="0"/>
        <v>77200</v>
      </c>
      <c r="K10" s="23" t="s">
        <v>40</v>
      </c>
      <c r="L10" s="24">
        <v>4</v>
      </c>
    </row>
    <row r="11" spans="1:24" ht="102" customHeight="1" x14ac:dyDescent="0.15">
      <c r="A11" s="25" t="s">
        <v>41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42600</v>
      </c>
      <c r="G11" s="19" t="str">
        <f>IFERROR(VLOOKUP($A11,#REF!,7,0),"-")</f>
        <v>-</v>
      </c>
      <c r="H11" s="19" t="str">
        <f>IFERROR(VLOOKUP($A11,#REF!,8,0),"-")</f>
        <v>-</v>
      </c>
      <c r="I11" s="22">
        <v>1</v>
      </c>
      <c r="J11" s="35">
        <f t="shared" si="0"/>
        <v>42600</v>
      </c>
      <c r="K11" s="133"/>
      <c r="L11" s="134"/>
    </row>
    <row r="12" spans="1:24" ht="28" x14ac:dyDescent="0.15">
      <c r="A12" s="25"/>
      <c r="B12" s="36" t="s">
        <v>113</v>
      </c>
      <c r="C12" s="18"/>
      <c r="D12" s="19"/>
      <c r="E12" s="36" t="s">
        <v>114</v>
      </c>
      <c r="F12" s="20">
        <v>715</v>
      </c>
      <c r="G12" s="19"/>
      <c r="H12" s="19"/>
      <c r="I12" s="22">
        <v>110</v>
      </c>
      <c r="J12" s="35">
        <f t="shared" si="0"/>
        <v>78650</v>
      </c>
      <c r="L12" s="2"/>
    </row>
    <row r="13" spans="1:24" ht="13" x14ac:dyDescent="0.15">
      <c r="A13" s="25"/>
      <c r="B13" s="22" t="s">
        <v>115</v>
      </c>
      <c r="C13" s="18"/>
      <c r="D13" s="19"/>
      <c r="E13" s="18"/>
      <c r="F13" s="20">
        <v>25000</v>
      </c>
      <c r="G13" s="19"/>
      <c r="H13" s="19"/>
      <c r="I13" s="22">
        <v>1</v>
      </c>
      <c r="J13" s="35">
        <f t="shared" si="0"/>
        <v>25000</v>
      </c>
      <c r="L13" s="2"/>
    </row>
    <row r="14" spans="1:24" ht="14" x14ac:dyDescent="0.15">
      <c r="A14" s="25" t="s">
        <v>11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35" t="str">
        <f>IFERROR(VLOOKUP($A14,#REF!,6,0),"-")</f>
        <v>-</v>
      </c>
      <c r="G14" s="19" t="str">
        <f>IFERROR(VLOOKUP($A14,#REF!,7,0),"-")</f>
        <v>-</v>
      </c>
      <c r="H14" s="19" t="str">
        <f>IFERROR(VLOOKUP($A14,#REF!,8,0),"-")</f>
        <v>-</v>
      </c>
      <c r="I14" s="11"/>
      <c r="J14" s="42"/>
      <c r="L14" s="2"/>
    </row>
    <row r="15" spans="1:24" ht="14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9" t="str">
        <f>IFERROR(VLOOKUP($A15,#REF!,8,0),"-")</f>
        <v>-</v>
      </c>
      <c r="I15" s="11"/>
      <c r="J15" s="42"/>
      <c r="L15" s="2"/>
    </row>
    <row r="16" spans="1:24" ht="14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H16" s="19" t="str">
        <f>IFERROR(VLOOKUP($A16,#REF!,8,0),"-")</f>
        <v>-</v>
      </c>
      <c r="I16" s="11"/>
      <c r="J16" s="42"/>
      <c r="L16" s="2"/>
    </row>
    <row r="17" spans="1:12" ht="14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IFERROR(VLOOKUP($A17,#REF!,8,0),"-")</f>
        <v>-</v>
      </c>
      <c r="I17" s="11"/>
      <c r="J17" s="42"/>
      <c r="L17" s="2"/>
    </row>
    <row r="18" spans="1:12" ht="14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11"/>
      <c r="J18" s="42"/>
      <c r="L18" s="2"/>
    </row>
    <row r="19" spans="1:12" ht="14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 t="str">
        <f>IFERROR(VLOOKUP($A19,#REF!,6,0),"-")</f>
        <v>-</v>
      </c>
      <c r="G19" s="19" t="str">
        <f>IFERROR(VLOOKUP($A19,#REF!,7,0),"-")</f>
        <v>-</v>
      </c>
      <c r="H19" s="19" t="str">
        <f>IFERROR(VLOOKUP($A19,#REF!,8,0),"-")</f>
        <v>-</v>
      </c>
      <c r="I19" s="11"/>
      <c r="J19" s="42"/>
      <c r="L19" s="2"/>
    </row>
    <row r="20" spans="1:12" ht="14" x14ac:dyDescent="0.15">
      <c r="A20" s="25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11"/>
      <c r="J20" s="42"/>
      <c r="L20" s="2"/>
    </row>
    <row r="21" spans="1:12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11"/>
      <c r="J21" s="42"/>
      <c r="L21" s="2"/>
    </row>
    <row r="22" spans="1:12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  <c r="L22" s="2"/>
    </row>
    <row r="23" spans="1:12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 t="str">
        <f>IFERROR(VLOOKUP($A23,#REF!,8,0),"-")</f>
        <v>-</v>
      </c>
      <c r="I23" s="11"/>
      <c r="J23" s="42"/>
      <c r="L23" s="2"/>
    </row>
    <row r="24" spans="1:12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 t="str">
        <f>IFERROR(VLOOKUP($A24,#REF!,8,0),"-")</f>
        <v>-</v>
      </c>
      <c r="I24" s="11"/>
      <c r="J24" s="42"/>
      <c r="L24" s="2"/>
    </row>
    <row r="25" spans="1:12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11"/>
      <c r="J25" s="42"/>
      <c r="L25" s="2"/>
    </row>
    <row r="26" spans="1:12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 t="str">
        <f>IFERROR(VLOOKUP($A26,#REF!,8,0),"-")</f>
        <v>-</v>
      </c>
      <c r="I26" s="11"/>
      <c r="J26" s="42"/>
      <c r="L26" s="2"/>
    </row>
    <row r="27" spans="1:12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 t="str">
        <f>IFERROR(VLOOKUP($A27,#REF!,8,0),"-")</f>
        <v>-</v>
      </c>
      <c r="I27" s="11"/>
      <c r="J27" s="42"/>
      <c r="L27" s="2"/>
    </row>
    <row r="28" spans="1:12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  <c r="L28" s="2"/>
    </row>
    <row r="29" spans="1:12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 t="str">
        <f>IFERROR(VLOOKUP($A29,#REF!,8,0),"-")</f>
        <v>-</v>
      </c>
      <c r="I29" s="11"/>
      <c r="J29" s="42"/>
      <c r="L29" s="2"/>
    </row>
    <row r="30" spans="1:12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 t="str">
        <f>IFERROR(VLOOKUP($A30,#REF!,8,0),"-")</f>
        <v>-</v>
      </c>
      <c r="I30" s="11"/>
      <c r="J30" s="42"/>
      <c r="L30" s="2"/>
    </row>
    <row r="31" spans="1:12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 t="str">
        <f>IFERROR(VLOOKUP($A31,#REF!,8,0),"-")</f>
        <v>-</v>
      </c>
      <c r="I31" s="11"/>
      <c r="J31" s="42"/>
      <c r="L31" s="2"/>
    </row>
    <row r="32" spans="1:12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 t="str">
        <f>IFERROR(VLOOKUP($A32,#REF!,8,0),"-")</f>
        <v>-</v>
      </c>
      <c r="I32" s="11"/>
      <c r="J32" s="42"/>
      <c r="L32" s="2"/>
    </row>
    <row r="33" spans="1:12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 t="str">
        <f>IFERROR(VLOOKUP($A33,#REF!,8,0),"-")</f>
        <v>-</v>
      </c>
      <c r="I33" s="11"/>
      <c r="J33" s="42"/>
      <c r="L33" s="2"/>
    </row>
    <row r="34" spans="1:12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  <c r="L34" s="2"/>
    </row>
    <row r="35" spans="1:12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  <c r="L35" s="2"/>
    </row>
    <row r="36" spans="1:12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 t="str">
        <f>IFERROR(VLOOKUP($A36,#REF!,8,0),"-")</f>
        <v>-</v>
      </c>
      <c r="I36" s="11"/>
      <c r="J36" s="42"/>
      <c r="L36" s="2"/>
    </row>
    <row r="37" spans="1:12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9" t="str">
        <f>IFERROR(VLOOKUP($A37,#REF!,7,0),"-")</f>
        <v>-</v>
      </c>
      <c r="H37" s="19" t="str">
        <f>IFERROR(VLOOKUP($A37,#REF!,8,0),"-")</f>
        <v>-</v>
      </c>
      <c r="I37" s="11"/>
      <c r="J37" s="42"/>
      <c r="L37" s="2"/>
    </row>
    <row r="38" spans="1:12" ht="13" x14ac:dyDescent="0.15">
      <c r="A38" s="43"/>
      <c r="B38" s="11"/>
      <c r="C38" s="18"/>
      <c r="D38" s="19"/>
      <c r="E38" s="18"/>
      <c r="F38" s="35"/>
      <c r="G38" s="18"/>
      <c r="H38" s="18"/>
      <c r="I38" s="11"/>
      <c r="J38" s="42"/>
      <c r="L38" s="2"/>
    </row>
    <row r="39" spans="1:12" ht="13" x14ac:dyDescent="0.15">
      <c r="A39" s="43"/>
      <c r="B39" s="11"/>
      <c r="C39" s="18"/>
      <c r="D39" s="19"/>
      <c r="E39" s="18"/>
      <c r="F39" s="35"/>
      <c r="G39" s="18"/>
      <c r="H39" s="18"/>
      <c r="I39" s="11"/>
      <c r="J39" s="42"/>
      <c r="L39" s="2"/>
    </row>
    <row r="40" spans="1:12" ht="13" x14ac:dyDescent="0.15">
      <c r="A40" s="43"/>
      <c r="B40" s="11"/>
      <c r="C40" s="18"/>
      <c r="D40" s="19"/>
      <c r="E40" s="18"/>
      <c r="F40" s="35"/>
      <c r="G40" s="18"/>
      <c r="H40" s="18"/>
      <c r="I40" s="11"/>
      <c r="J40" s="42"/>
      <c r="L40" s="2"/>
    </row>
    <row r="41" spans="1:12" ht="13" x14ac:dyDescent="0.15">
      <c r="A41" s="43"/>
      <c r="B41" s="11"/>
      <c r="C41" s="18"/>
      <c r="D41" s="19"/>
      <c r="E41" s="18"/>
      <c r="F41" s="35"/>
      <c r="G41" s="18"/>
      <c r="H41" s="18"/>
      <c r="I41" s="11"/>
      <c r="J41" s="42"/>
      <c r="L41" s="2"/>
    </row>
    <row r="42" spans="1:12" ht="13" x14ac:dyDescent="0.15">
      <c r="A42" s="43"/>
      <c r="B42" s="11"/>
      <c r="C42" s="18"/>
      <c r="D42" s="19"/>
      <c r="E42" s="18"/>
      <c r="F42" s="35"/>
      <c r="G42" s="18"/>
      <c r="H42" s="18"/>
      <c r="I42" s="11"/>
      <c r="J42" s="42"/>
      <c r="L42" s="2"/>
    </row>
    <row r="43" spans="1:12" ht="13" x14ac:dyDescent="0.15">
      <c r="A43" s="43"/>
      <c r="B43" s="11"/>
      <c r="C43" s="18"/>
      <c r="D43" s="19"/>
      <c r="E43" s="18"/>
      <c r="F43" s="35"/>
      <c r="G43" s="18"/>
      <c r="H43" s="18"/>
      <c r="I43" s="11"/>
      <c r="J43" s="42"/>
      <c r="L43" s="2"/>
    </row>
    <row r="44" spans="1:12" ht="13" x14ac:dyDescent="0.15">
      <c r="A44" s="43"/>
      <c r="B44" s="11"/>
      <c r="C44" s="18"/>
      <c r="D44" s="19"/>
      <c r="E44" s="18"/>
      <c r="F44" s="35"/>
      <c r="G44" s="18"/>
      <c r="H44" s="18"/>
      <c r="I44" s="11"/>
      <c r="J44" s="42"/>
      <c r="L44" s="2"/>
    </row>
    <row r="45" spans="1:12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  <c r="L45" s="2"/>
    </row>
    <row r="46" spans="1:12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  <c r="L46" s="2"/>
    </row>
    <row r="47" spans="1:12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  <c r="L47" s="2"/>
    </row>
    <row r="48" spans="1:12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  <c r="L48" s="2"/>
    </row>
    <row r="49" spans="1:12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  <c r="L49" s="2"/>
    </row>
    <row r="50" spans="1:12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  <c r="L50" s="2"/>
    </row>
    <row r="51" spans="1:12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  <c r="L51" s="2"/>
    </row>
    <row r="52" spans="1:12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  <c r="L52" s="2"/>
    </row>
    <row r="53" spans="1:12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  <c r="L53" s="2"/>
    </row>
    <row r="54" spans="1:12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  <c r="L54" s="2"/>
    </row>
    <row r="55" spans="1:12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  <c r="L55" s="2"/>
    </row>
    <row r="56" spans="1:12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  <c r="L56" s="2"/>
    </row>
    <row r="57" spans="1:12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  <c r="L57" s="2"/>
    </row>
    <row r="58" spans="1:12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  <c r="L58" s="2"/>
    </row>
    <row r="59" spans="1:12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  <c r="L59" s="2"/>
    </row>
    <row r="60" spans="1:12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  <c r="L60" s="2"/>
    </row>
    <row r="61" spans="1:12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  <c r="L61" s="2"/>
    </row>
    <row r="62" spans="1:12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  <c r="L62" s="2"/>
    </row>
    <row r="63" spans="1:12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  <c r="L63" s="2"/>
    </row>
    <row r="64" spans="1:12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  <c r="L64" s="2"/>
    </row>
    <row r="65" spans="1:12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  <c r="L65" s="2"/>
    </row>
    <row r="66" spans="1:12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  <c r="L66" s="2"/>
    </row>
    <row r="67" spans="1:12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  <c r="L67" s="2"/>
    </row>
    <row r="68" spans="1:12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  <c r="L68" s="2"/>
    </row>
    <row r="69" spans="1:12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  <c r="L69" s="2"/>
    </row>
    <row r="70" spans="1:12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  <c r="L70" s="2"/>
    </row>
    <row r="71" spans="1:12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  <c r="L71" s="2"/>
    </row>
    <row r="72" spans="1:12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  <c r="L72" s="2"/>
    </row>
    <row r="73" spans="1:12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  <c r="L73" s="2"/>
    </row>
    <row r="74" spans="1:12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  <c r="L74" s="2"/>
    </row>
    <row r="75" spans="1:12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  <c r="L75" s="2"/>
    </row>
    <row r="76" spans="1:12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  <c r="L76" s="2"/>
    </row>
    <row r="77" spans="1:12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  <c r="L77" s="2"/>
    </row>
    <row r="78" spans="1:12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  <c r="L78" s="2"/>
    </row>
    <row r="79" spans="1:12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  <c r="L79" s="2"/>
    </row>
    <row r="80" spans="1:12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  <c r="L80" s="2"/>
    </row>
    <row r="81" spans="1:12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  <c r="L81" s="2"/>
    </row>
    <row r="82" spans="1:12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  <c r="L82" s="2"/>
    </row>
    <row r="83" spans="1:12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  <c r="L83" s="2"/>
    </row>
    <row r="84" spans="1:12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  <c r="L84" s="2"/>
    </row>
    <row r="85" spans="1:12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  <c r="L85" s="2"/>
    </row>
    <row r="86" spans="1:12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  <c r="L86" s="2"/>
    </row>
    <row r="87" spans="1:12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  <c r="L87" s="2"/>
    </row>
    <row r="88" spans="1:12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  <c r="L88" s="2"/>
    </row>
    <row r="89" spans="1:12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  <c r="L89" s="2"/>
    </row>
    <row r="90" spans="1:12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  <c r="L90" s="2"/>
    </row>
    <row r="91" spans="1:12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  <c r="L91" s="2"/>
    </row>
    <row r="92" spans="1:12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  <c r="L92" s="2"/>
    </row>
    <row r="93" spans="1:12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  <c r="L93" s="2"/>
    </row>
    <row r="94" spans="1:12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  <c r="L94" s="2"/>
    </row>
    <row r="95" spans="1:12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  <c r="L95" s="2"/>
    </row>
    <row r="96" spans="1:12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  <c r="L96" s="2"/>
    </row>
    <row r="97" spans="1:12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  <c r="L97" s="2"/>
    </row>
    <row r="98" spans="1:12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  <c r="L98" s="2"/>
    </row>
    <row r="99" spans="1:12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  <c r="L99" s="2"/>
    </row>
    <row r="100" spans="1:12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  <c r="L100" s="2"/>
    </row>
    <row r="101" spans="1:12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  <c r="L101" s="2"/>
    </row>
    <row r="102" spans="1:12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  <c r="L102" s="2"/>
    </row>
    <row r="103" spans="1:12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  <c r="L103" s="2"/>
    </row>
    <row r="104" spans="1:12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  <c r="L104" s="2"/>
    </row>
    <row r="105" spans="1:12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  <c r="L105" s="2"/>
    </row>
    <row r="106" spans="1:12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  <c r="L106" s="2"/>
    </row>
    <row r="107" spans="1:12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  <c r="L107" s="2"/>
    </row>
    <row r="108" spans="1:12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  <c r="L108" s="2"/>
    </row>
    <row r="109" spans="1:12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  <c r="L109" s="2"/>
    </row>
    <row r="110" spans="1:12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  <c r="L110" s="2"/>
    </row>
    <row r="111" spans="1:12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  <c r="L111" s="2"/>
    </row>
    <row r="112" spans="1:12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  <c r="L112" s="2"/>
    </row>
    <row r="113" spans="1:12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  <c r="L113" s="2"/>
    </row>
    <row r="114" spans="1:12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  <c r="L114" s="2"/>
    </row>
    <row r="115" spans="1:12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  <c r="L115" s="2"/>
    </row>
    <row r="116" spans="1:12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  <c r="L116" s="2"/>
    </row>
    <row r="117" spans="1:12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  <c r="L117" s="2"/>
    </row>
    <row r="118" spans="1:12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  <c r="L118" s="2"/>
    </row>
    <row r="119" spans="1:12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  <c r="L119" s="2"/>
    </row>
    <row r="120" spans="1:12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  <c r="L120" s="2"/>
    </row>
    <row r="121" spans="1:12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  <c r="L121" s="2"/>
    </row>
    <row r="122" spans="1:12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  <c r="L122" s="2"/>
    </row>
    <row r="123" spans="1:12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  <c r="L123" s="2"/>
    </row>
    <row r="124" spans="1:12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  <c r="L124" s="2"/>
    </row>
    <row r="125" spans="1:12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  <c r="L125" s="2"/>
    </row>
    <row r="126" spans="1:12" ht="13" x14ac:dyDescent="0.15">
      <c r="A126" s="25"/>
      <c r="B126" s="11"/>
      <c r="C126" s="18"/>
      <c r="D126" s="19"/>
      <c r="E126" s="18"/>
      <c r="F126" s="35"/>
      <c r="G126" s="18"/>
      <c r="H126" s="18"/>
      <c r="I126" s="11"/>
      <c r="J126" s="42"/>
      <c r="L126" s="2"/>
    </row>
    <row r="127" spans="1:12" ht="13" x14ac:dyDescent="0.15">
      <c r="A127" s="25"/>
      <c r="B127" s="11"/>
      <c r="C127" s="18"/>
      <c r="D127" s="19"/>
      <c r="E127" s="18"/>
      <c r="F127" s="35"/>
      <c r="G127" s="18"/>
      <c r="H127" s="18"/>
      <c r="I127" s="11"/>
      <c r="J127" s="42"/>
      <c r="L127" s="2"/>
    </row>
    <row r="128" spans="1:12" ht="13" x14ac:dyDescent="0.15">
      <c r="A128" s="25"/>
      <c r="B128" s="11"/>
      <c r="C128" s="18"/>
      <c r="D128" s="19"/>
      <c r="E128" s="18"/>
      <c r="F128" s="35"/>
      <c r="G128" s="18"/>
      <c r="H128" s="18"/>
      <c r="I128" s="11"/>
      <c r="J128" s="42"/>
      <c r="L128" s="2"/>
    </row>
    <row r="129" spans="1:12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  <c r="L129" s="2"/>
    </row>
    <row r="130" spans="1:12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  <c r="L130" s="2"/>
    </row>
    <row r="131" spans="1:12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  <c r="L131" s="2"/>
    </row>
    <row r="132" spans="1:12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  <c r="L132" s="2"/>
    </row>
    <row r="133" spans="1:12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  <c r="L133" s="2"/>
    </row>
    <row r="134" spans="1:12" ht="13" x14ac:dyDescent="0.15">
      <c r="A134" s="43"/>
      <c r="B134" s="11"/>
      <c r="C134" s="18"/>
      <c r="D134" s="19"/>
      <c r="E134" s="18"/>
      <c r="F134" s="35"/>
      <c r="G134" s="18"/>
      <c r="H134" s="18"/>
      <c r="I134" s="11"/>
      <c r="J134" s="42"/>
      <c r="L134" s="2"/>
    </row>
    <row r="135" spans="1:12" ht="13" x14ac:dyDescent="0.15">
      <c r="A135" s="43"/>
      <c r="B135" s="11"/>
      <c r="C135" s="18"/>
      <c r="D135" s="19"/>
      <c r="E135" s="18"/>
      <c r="F135" s="35"/>
      <c r="G135" s="18"/>
      <c r="H135" s="18"/>
      <c r="I135" s="11"/>
      <c r="J135" s="42"/>
      <c r="L135" s="2"/>
    </row>
    <row r="136" spans="1:12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  <c r="L136" s="2"/>
    </row>
    <row r="137" spans="1:12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  <c r="L137" s="2"/>
    </row>
    <row r="138" spans="1:12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  <c r="L138" s="2"/>
    </row>
    <row r="139" spans="1:12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  <c r="L139" s="2"/>
    </row>
    <row r="140" spans="1:12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  <c r="L140" s="2"/>
    </row>
    <row r="141" spans="1:12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  <c r="L141" s="2"/>
    </row>
    <row r="142" spans="1:12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  <c r="L142" s="2"/>
    </row>
    <row r="143" spans="1:12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  <c r="L143" s="2"/>
    </row>
    <row r="144" spans="1:12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  <c r="L144" s="2"/>
    </row>
    <row r="145" spans="1:12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  <c r="L145" s="2"/>
    </row>
    <row r="146" spans="1:12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  <c r="L146" s="2"/>
    </row>
    <row r="147" spans="1:12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  <c r="L147" s="2"/>
    </row>
    <row r="148" spans="1:12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  <c r="L148" s="2"/>
    </row>
    <row r="149" spans="1:12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  <c r="L149" s="2"/>
    </row>
    <row r="150" spans="1:12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  <c r="L150" s="2"/>
    </row>
    <row r="151" spans="1:12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  <c r="L151" s="2"/>
    </row>
    <row r="152" spans="1:12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  <c r="L152" s="2"/>
    </row>
    <row r="153" spans="1:12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  <c r="L153" s="2"/>
    </row>
    <row r="154" spans="1:12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  <c r="L154" s="2"/>
    </row>
    <row r="155" spans="1:12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  <c r="L155" s="2"/>
    </row>
    <row r="156" spans="1:12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  <c r="L156" s="2"/>
    </row>
    <row r="157" spans="1:12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  <c r="L157" s="2"/>
    </row>
    <row r="158" spans="1:12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  <c r="L158" s="2"/>
    </row>
    <row r="159" spans="1:12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  <c r="L159" s="2"/>
    </row>
    <row r="160" spans="1:12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  <c r="L160" s="2"/>
    </row>
    <row r="161" spans="1:12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  <c r="L161" s="2"/>
    </row>
    <row r="162" spans="1:12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  <c r="L162" s="2"/>
    </row>
    <row r="163" spans="1:12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  <c r="L163" s="2"/>
    </row>
    <row r="164" spans="1:12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  <c r="L164" s="2"/>
    </row>
    <row r="165" spans="1:12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  <c r="L165" s="2"/>
    </row>
    <row r="166" spans="1:12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  <c r="L166" s="2"/>
    </row>
    <row r="167" spans="1:12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  <c r="L167" s="2"/>
    </row>
    <row r="168" spans="1:12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  <c r="L168" s="2"/>
    </row>
    <row r="169" spans="1:12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  <c r="L169" s="2"/>
    </row>
    <row r="170" spans="1:12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  <c r="L170" s="2"/>
    </row>
    <row r="171" spans="1:12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  <c r="L171" s="2"/>
    </row>
    <row r="172" spans="1:12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  <c r="L172" s="2"/>
    </row>
    <row r="173" spans="1:12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  <c r="L173" s="2"/>
    </row>
    <row r="174" spans="1:12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  <c r="L174" s="2"/>
    </row>
    <row r="175" spans="1:12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  <c r="L175" s="2"/>
    </row>
    <row r="176" spans="1:12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  <c r="L176" s="2"/>
    </row>
    <row r="177" spans="1:12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  <c r="L177" s="2"/>
    </row>
    <row r="178" spans="1:12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  <c r="L178" s="2"/>
    </row>
    <row r="179" spans="1:12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  <c r="L179" s="2"/>
    </row>
    <row r="180" spans="1:12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  <c r="L180" s="2"/>
    </row>
    <row r="181" spans="1:12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  <c r="L181" s="2"/>
    </row>
    <row r="182" spans="1:12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  <c r="L182" s="2"/>
    </row>
    <row r="183" spans="1:12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  <c r="L183" s="2"/>
    </row>
    <row r="184" spans="1:12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  <c r="L184" s="2"/>
    </row>
    <row r="185" spans="1:12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  <c r="L185" s="2"/>
    </row>
    <row r="186" spans="1:12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  <c r="L186" s="2"/>
    </row>
    <row r="187" spans="1:12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  <c r="L187" s="2"/>
    </row>
    <row r="188" spans="1:12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  <c r="L188" s="2"/>
    </row>
    <row r="189" spans="1:12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  <c r="L189" s="2"/>
    </row>
    <row r="190" spans="1:12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  <c r="L190" s="2"/>
    </row>
    <row r="191" spans="1:12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  <c r="L191" s="2"/>
    </row>
    <row r="192" spans="1:12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  <c r="L192" s="2"/>
    </row>
    <row r="193" spans="1:12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  <c r="L193" s="2"/>
    </row>
    <row r="194" spans="1:12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  <c r="L194" s="2"/>
    </row>
    <row r="195" spans="1:12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  <c r="L195" s="2"/>
    </row>
    <row r="196" spans="1:12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  <c r="L196" s="2"/>
    </row>
    <row r="197" spans="1:12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  <c r="L197" s="2"/>
    </row>
    <row r="198" spans="1:12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  <c r="L198" s="2"/>
    </row>
    <row r="199" spans="1:12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  <c r="L199" s="2"/>
    </row>
    <row r="200" spans="1:12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  <c r="L200" s="2"/>
    </row>
    <row r="201" spans="1:12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  <c r="L201" s="2"/>
    </row>
    <row r="202" spans="1:12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  <c r="L202" s="2"/>
    </row>
    <row r="203" spans="1:12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  <c r="L203" s="2"/>
    </row>
    <row r="204" spans="1:12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  <c r="L204" s="2"/>
    </row>
    <row r="205" spans="1:12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  <c r="L205" s="2"/>
    </row>
    <row r="206" spans="1:12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  <c r="L206" s="2"/>
    </row>
    <row r="207" spans="1:12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  <c r="L207" s="2"/>
    </row>
    <row r="208" spans="1:12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  <c r="L208" s="2"/>
    </row>
    <row r="209" spans="1:12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  <c r="L209" s="2"/>
    </row>
    <row r="210" spans="1:12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  <c r="L210" s="2"/>
    </row>
    <row r="211" spans="1:12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  <c r="L211" s="2"/>
    </row>
    <row r="212" spans="1:12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  <c r="L212" s="2"/>
    </row>
    <row r="213" spans="1:12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  <c r="L213" s="2"/>
    </row>
    <row r="214" spans="1:12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  <c r="L214" s="2"/>
    </row>
    <row r="215" spans="1:12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  <c r="L215" s="2"/>
    </row>
    <row r="216" spans="1:12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  <c r="L216" s="2"/>
    </row>
    <row r="217" spans="1:12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  <c r="L217" s="2"/>
    </row>
    <row r="218" spans="1:12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  <c r="L218" s="2"/>
    </row>
    <row r="219" spans="1:12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  <c r="L219" s="2"/>
    </row>
    <row r="220" spans="1:12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  <c r="L220" s="2"/>
    </row>
    <row r="221" spans="1:12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  <c r="L221" s="2"/>
    </row>
    <row r="222" spans="1:12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  <c r="L222" s="2"/>
    </row>
    <row r="223" spans="1:12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  <c r="L223" s="2"/>
    </row>
    <row r="224" spans="1:12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  <c r="L224" s="2"/>
    </row>
    <row r="225" spans="1:12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  <c r="L225" s="2"/>
    </row>
    <row r="226" spans="1:12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  <c r="L226" s="2"/>
    </row>
    <row r="227" spans="1:12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  <c r="L227" s="2"/>
    </row>
    <row r="228" spans="1:12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  <c r="L228" s="2"/>
    </row>
    <row r="229" spans="1:12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  <c r="L229" s="2"/>
    </row>
    <row r="230" spans="1:12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  <c r="L230" s="2"/>
    </row>
    <row r="231" spans="1:12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  <c r="L231" s="2"/>
    </row>
    <row r="232" spans="1:12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  <c r="L232" s="2"/>
    </row>
    <row r="233" spans="1:12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  <c r="L233" s="2"/>
    </row>
    <row r="234" spans="1:12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  <c r="L234" s="2"/>
    </row>
    <row r="235" spans="1:12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  <c r="L235" s="2"/>
    </row>
    <row r="236" spans="1:12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  <c r="L236" s="2"/>
    </row>
    <row r="237" spans="1:12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  <c r="L237" s="2"/>
    </row>
    <row r="238" spans="1:12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  <c r="L238" s="2"/>
    </row>
    <row r="239" spans="1:12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  <c r="L239" s="2"/>
    </row>
    <row r="240" spans="1:12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  <c r="L240" s="2"/>
    </row>
    <row r="241" spans="1:12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  <c r="L241" s="2"/>
    </row>
    <row r="242" spans="1:12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  <c r="L242" s="2"/>
    </row>
    <row r="243" spans="1:12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  <c r="L243" s="2"/>
    </row>
    <row r="244" spans="1:12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  <c r="L244" s="2"/>
    </row>
    <row r="245" spans="1:12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  <c r="L245" s="2"/>
    </row>
    <row r="246" spans="1:12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  <c r="L246" s="2"/>
    </row>
    <row r="247" spans="1:12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  <c r="L247" s="2"/>
    </row>
    <row r="248" spans="1:12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  <c r="L248" s="2"/>
    </row>
    <row r="249" spans="1:12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  <c r="L249" s="2"/>
    </row>
    <row r="250" spans="1:12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  <c r="L250" s="2"/>
    </row>
    <row r="251" spans="1:12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  <c r="L251" s="2"/>
    </row>
    <row r="252" spans="1:12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  <c r="L252" s="2"/>
    </row>
    <row r="253" spans="1:12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  <c r="L253" s="2"/>
    </row>
    <row r="254" spans="1:12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  <c r="L254" s="2"/>
    </row>
    <row r="255" spans="1:12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  <c r="L255" s="2"/>
    </row>
    <row r="256" spans="1:12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  <c r="L256" s="2"/>
    </row>
    <row r="257" spans="1:12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  <c r="L257" s="2"/>
    </row>
    <row r="258" spans="1:12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  <c r="L258" s="2"/>
    </row>
    <row r="259" spans="1:12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  <c r="L259" s="2"/>
    </row>
    <row r="260" spans="1:12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  <c r="L260" s="2"/>
    </row>
    <row r="261" spans="1:12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  <c r="L261" s="2"/>
    </row>
    <row r="262" spans="1:12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  <c r="L262" s="2"/>
    </row>
    <row r="263" spans="1:12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  <c r="L263" s="2"/>
    </row>
    <row r="264" spans="1:12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  <c r="L264" s="2"/>
    </row>
    <row r="265" spans="1:12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  <c r="L265" s="2"/>
    </row>
    <row r="266" spans="1:12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  <c r="L266" s="2"/>
    </row>
    <row r="267" spans="1:12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  <c r="L267" s="2"/>
    </row>
    <row r="268" spans="1:12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  <c r="L268" s="2"/>
    </row>
    <row r="269" spans="1:12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  <c r="L269" s="2"/>
    </row>
    <row r="270" spans="1:12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  <c r="L270" s="2"/>
    </row>
    <row r="271" spans="1:12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  <c r="L271" s="2"/>
    </row>
    <row r="272" spans="1:12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  <c r="L272" s="2"/>
    </row>
    <row r="273" spans="1:12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  <c r="L273" s="2"/>
    </row>
    <row r="274" spans="1:12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  <c r="L274" s="2"/>
    </row>
    <row r="275" spans="1:12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  <c r="L275" s="2"/>
    </row>
    <row r="276" spans="1:12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  <c r="L276" s="2"/>
    </row>
    <row r="277" spans="1:12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  <c r="L277" s="2"/>
    </row>
    <row r="278" spans="1:12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  <c r="L278" s="2"/>
    </row>
    <row r="279" spans="1:12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  <c r="L279" s="2"/>
    </row>
    <row r="280" spans="1:12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  <c r="L280" s="2"/>
    </row>
    <row r="281" spans="1:12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  <c r="L281" s="2"/>
    </row>
    <row r="282" spans="1:12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  <c r="L282" s="2"/>
    </row>
    <row r="283" spans="1:12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  <c r="L283" s="2"/>
    </row>
    <row r="284" spans="1:12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  <c r="L284" s="2"/>
    </row>
    <row r="285" spans="1:12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  <c r="L285" s="2"/>
    </row>
    <row r="286" spans="1:12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  <c r="L286" s="2"/>
    </row>
    <row r="287" spans="1:12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  <c r="L287" s="2"/>
    </row>
    <row r="288" spans="1:12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  <c r="L288" s="2"/>
    </row>
    <row r="289" spans="1:12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  <c r="L289" s="2"/>
    </row>
    <row r="290" spans="1:12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  <c r="L290" s="2"/>
    </row>
    <row r="291" spans="1:12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  <c r="L291" s="2"/>
    </row>
    <row r="292" spans="1:12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  <c r="L292" s="2"/>
    </row>
    <row r="293" spans="1:12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  <c r="L293" s="2"/>
    </row>
    <row r="294" spans="1:12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  <c r="L294" s="2"/>
    </row>
    <row r="295" spans="1:12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  <c r="L295" s="2"/>
    </row>
    <row r="296" spans="1:12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  <c r="L296" s="2"/>
    </row>
    <row r="297" spans="1:12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  <c r="L297" s="2"/>
    </row>
    <row r="298" spans="1:12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  <c r="L298" s="2"/>
    </row>
    <row r="299" spans="1:12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  <c r="L299" s="2"/>
    </row>
    <row r="300" spans="1:12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  <c r="L300" s="2"/>
    </row>
    <row r="301" spans="1:12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  <c r="L301" s="2"/>
    </row>
    <row r="302" spans="1:12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  <c r="L302" s="2"/>
    </row>
    <row r="303" spans="1:12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  <c r="L303" s="2"/>
    </row>
    <row r="304" spans="1:12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  <c r="L304" s="2"/>
    </row>
    <row r="305" spans="1:12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  <c r="L305" s="2"/>
    </row>
    <row r="306" spans="1:12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  <c r="L306" s="2"/>
    </row>
    <row r="307" spans="1:12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  <c r="L307" s="2"/>
    </row>
    <row r="308" spans="1:12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  <c r="L308" s="2"/>
    </row>
    <row r="309" spans="1:12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  <c r="L309" s="2"/>
    </row>
    <row r="310" spans="1:12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  <c r="L310" s="2"/>
    </row>
    <row r="311" spans="1:12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  <c r="L311" s="2"/>
    </row>
    <row r="312" spans="1:12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  <c r="L312" s="2"/>
    </row>
    <row r="313" spans="1:12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  <c r="L313" s="2"/>
    </row>
    <row r="314" spans="1:12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  <c r="L314" s="2"/>
    </row>
    <row r="315" spans="1:12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  <c r="L315" s="2"/>
    </row>
    <row r="316" spans="1:12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  <c r="L316" s="2"/>
    </row>
    <row r="317" spans="1:12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  <c r="L317" s="2"/>
    </row>
    <row r="318" spans="1:12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  <c r="L318" s="2"/>
    </row>
    <row r="319" spans="1:12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  <c r="L319" s="2"/>
    </row>
    <row r="320" spans="1:12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  <c r="L320" s="2"/>
    </row>
    <row r="321" spans="1:12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  <c r="L321" s="2"/>
    </row>
    <row r="322" spans="1:12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  <c r="L322" s="2"/>
    </row>
    <row r="323" spans="1:12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  <c r="L323" s="2"/>
    </row>
    <row r="324" spans="1:12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  <c r="L324" s="2"/>
    </row>
    <row r="325" spans="1:12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  <c r="L325" s="2"/>
    </row>
    <row r="326" spans="1:12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  <c r="L326" s="2"/>
    </row>
    <row r="327" spans="1:12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  <c r="L327" s="2"/>
    </row>
    <row r="328" spans="1:12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  <c r="L328" s="2"/>
    </row>
    <row r="329" spans="1:12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  <c r="L329" s="2"/>
    </row>
    <row r="330" spans="1:12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  <c r="L330" s="2"/>
    </row>
    <row r="331" spans="1:12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  <c r="L331" s="2"/>
    </row>
    <row r="332" spans="1:12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  <c r="L332" s="2"/>
    </row>
    <row r="333" spans="1:12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  <c r="L333" s="2"/>
    </row>
    <row r="334" spans="1:12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  <c r="L334" s="2"/>
    </row>
    <row r="335" spans="1:12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  <c r="L335" s="2"/>
    </row>
    <row r="336" spans="1:12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  <c r="L336" s="2"/>
    </row>
    <row r="337" spans="1:12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  <c r="L337" s="2"/>
    </row>
    <row r="338" spans="1:12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  <c r="L338" s="2"/>
    </row>
    <row r="339" spans="1:12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  <c r="L339" s="2"/>
    </row>
    <row r="340" spans="1:12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  <c r="L340" s="2"/>
    </row>
    <row r="341" spans="1:12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  <c r="L341" s="2"/>
    </row>
    <row r="342" spans="1:12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  <c r="L342" s="2"/>
    </row>
    <row r="343" spans="1:12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  <c r="L343" s="2"/>
    </row>
    <row r="344" spans="1:12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  <c r="L344" s="2"/>
    </row>
    <row r="345" spans="1:12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  <c r="L345" s="2"/>
    </row>
    <row r="346" spans="1:12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  <c r="L346" s="2"/>
    </row>
    <row r="347" spans="1:12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  <c r="L347" s="2"/>
    </row>
    <row r="348" spans="1:12" ht="13" x14ac:dyDescent="0.15">
      <c r="A348" s="43"/>
      <c r="B348" s="11"/>
      <c r="C348" s="18"/>
      <c r="D348" s="19"/>
      <c r="E348" s="18"/>
      <c r="F348" s="35"/>
      <c r="G348" s="18"/>
      <c r="H348" s="18"/>
      <c r="I348" s="11"/>
      <c r="J348" s="42"/>
      <c r="L348" s="2"/>
    </row>
    <row r="349" spans="1:12" ht="13" x14ac:dyDescent="0.15">
      <c r="A349" s="43"/>
      <c r="B349" s="11"/>
      <c r="C349" s="18"/>
      <c r="D349" s="19"/>
      <c r="E349" s="18"/>
      <c r="F349" s="35"/>
      <c r="G349" s="18"/>
      <c r="H349" s="18"/>
      <c r="I349" s="11"/>
      <c r="J349" s="42"/>
      <c r="L349" s="2"/>
    </row>
    <row r="350" spans="1:12" ht="13" x14ac:dyDescent="0.15">
      <c r="A350" s="44"/>
      <c r="B350" s="11"/>
      <c r="C350" s="18"/>
      <c r="D350" s="19"/>
      <c r="E350" s="18"/>
      <c r="F350" s="35"/>
      <c r="G350" s="18"/>
      <c r="H350" s="18"/>
      <c r="I350" s="11"/>
      <c r="J350" s="42"/>
      <c r="L350" s="2"/>
    </row>
    <row r="351" spans="1:12" ht="13" x14ac:dyDescent="0.15">
      <c r="A351" s="44"/>
      <c r="B351" s="11"/>
      <c r="C351" s="18"/>
      <c r="D351" s="19"/>
      <c r="E351" s="18"/>
      <c r="F351" s="35"/>
      <c r="G351" s="18"/>
      <c r="H351" s="18"/>
      <c r="I351" s="11"/>
      <c r="J351" s="42"/>
      <c r="L351" s="2"/>
    </row>
    <row r="352" spans="1:12" ht="13" x14ac:dyDescent="0.15">
      <c r="A352" s="44"/>
      <c r="B352" s="11"/>
      <c r="C352" s="18"/>
      <c r="D352" s="19"/>
      <c r="E352" s="18"/>
      <c r="F352" s="35"/>
      <c r="G352" s="18"/>
      <c r="H352" s="18"/>
      <c r="I352" s="11"/>
      <c r="J352" s="42"/>
      <c r="L352" s="2"/>
    </row>
    <row r="353" spans="1:12" ht="13" x14ac:dyDescent="0.15">
      <c r="A353" s="44"/>
      <c r="B353" s="11"/>
      <c r="C353" s="18"/>
      <c r="D353" s="19"/>
      <c r="E353" s="18"/>
      <c r="F353" s="35"/>
      <c r="G353" s="18"/>
      <c r="H353" s="18"/>
      <c r="I353" s="11"/>
      <c r="J353" s="42"/>
      <c r="L353" s="2"/>
    </row>
    <row r="354" spans="1:12" ht="13" x14ac:dyDescent="0.15">
      <c r="A354" s="44"/>
      <c r="B354" s="11"/>
      <c r="C354" s="18"/>
      <c r="D354" s="19"/>
      <c r="E354" s="18"/>
      <c r="F354" s="35"/>
      <c r="G354" s="18"/>
      <c r="H354" s="18"/>
      <c r="I354" s="11"/>
      <c r="J354" s="42"/>
      <c r="L354" s="2"/>
    </row>
    <row r="355" spans="1:12" ht="13" x14ac:dyDescent="0.15">
      <c r="A355" s="44"/>
      <c r="B355" s="11"/>
      <c r="C355" s="18"/>
      <c r="D355" s="19"/>
      <c r="E355" s="18"/>
      <c r="F355" s="35"/>
      <c r="G355" s="18"/>
      <c r="H355" s="18"/>
      <c r="I355" s="11"/>
      <c r="J355" s="42"/>
      <c r="L355" s="2"/>
    </row>
    <row r="356" spans="1:12" ht="13" x14ac:dyDescent="0.15">
      <c r="A356" s="44"/>
      <c r="B356" s="11"/>
      <c r="C356" s="18"/>
      <c r="D356" s="19"/>
      <c r="E356" s="18"/>
      <c r="F356" s="35"/>
      <c r="G356" s="18"/>
      <c r="H356" s="18"/>
      <c r="I356" s="11"/>
      <c r="J356" s="42"/>
      <c r="L356" s="2"/>
    </row>
    <row r="357" spans="1:12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  <c r="L357" s="2"/>
    </row>
    <row r="358" spans="1:12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  <c r="L358" s="2"/>
    </row>
    <row r="359" spans="1:12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  <c r="L359" s="2"/>
    </row>
    <row r="360" spans="1:12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  <c r="L360" s="2"/>
    </row>
    <row r="361" spans="1:12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  <c r="L361" s="2"/>
    </row>
    <row r="362" spans="1:12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  <c r="L362" s="2"/>
    </row>
    <row r="363" spans="1:12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  <c r="L363" s="2"/>
    </row>
    <row r="364" spans="1:12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  <c r="L364" s="2"/>
    </row>
    <row r="365" spans="1:12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  <c r="L365" s="2"/>
    </row>
    <row r="366" spans="1:12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  <c r="L366" s="2"/>
    </row>
    <row r="367" spans="1:12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  <c r="L367" s="2"/>
    </row>
    <row r="368" spans="1:12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  <c r="L368" s="2"/>
    </row>
    <row r="369" spans="1:12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  <c r="L369" s="2"/>
    </row>
    <row r="370" spans="1:12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  <c r="L370" s="2"/>
    </row>
    <row r="371" spans="1:12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  <c r="L371" s="2"/>
    </row>
    <row r="372" spans="1:12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  <c r="L372" s="2"/>
    </row>
    <row r="373" spans="1:12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  <c r="L373" s="2"/>
    </row>
    <row r="374" spans="1:12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  <c r="L374" s="2"/>
    </row>
    <row r="375" spans="1:12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  <c r="L375" s="2"/>
    </row>
    <row r="376" spans="1:12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  <c r="L376" s="2"/>
    </row>
    <row r="377" spans="1:12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  <c r="L377" s="2"/>
    </row>
    <row r="378" spans="1:12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  <c r="L378" s="2"/>
    </row>
    <row r="379" spans="1:12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  <c r="L379" s="2"/>
    </row>
    <row r="380" spans="1:12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  <c r="L380" s="2"/>
    </row>
    <row r="381" spans="1:12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  <c r="L381" s="2"/>
    </row>
    <row r="382" spans="1:12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  <c r="L382" s="2"/>
    </row>
    <row r="383" spans="1:12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  <c r="L383" s="2"/>
    </row>
    <row r="384" spans="1:12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  <c r="L384" s="2"/>
    </row>
    <row r="385" spans="1:12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  <c r="L385" s="2"/>
    </row>
    <row r="386" spans="1:12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  <c r="L386" s="2"/>
    </row>
    <row r="387" spans="1:12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  <c r="L387" s="2"/>
    </row>
    <row r="388" spans="1:12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  <c r="L388" s="2"/>
    </row>
    <row r="389" spans="1:12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  <c r="L389" s="2"/>
    </row>
    <row r="390" spans="1:12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  <c r="L390" s="2"/>
    </row>
    <row r="391" spans="1:12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  <c r="L391" s="2"/>
    </row>
    <row r="392" spans="1:12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  <c r="L392" s="2"/>
    </row>
    <row r="393" spans="1:12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  <c r="L393" s="2"/>
    </row>
    <row r="394" spans="1:12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  <c r="L394" s="2"/>
    </row>
    <row r="395" spans="1:12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  <c r="L395" s="2"/>
    </row>
    <row r="396" spans="1:12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  <c r="L396" s="2"/>
    </row>
    <row r="397" spans="1:12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  <c r="L397" s="2"/>
    </row>
    <row r="398" spans="1:12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  <c r="L398" s="2"/>
    </row>
    <row r="399" spans="1:12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  <c r="L399" s="2"/>
    </row>
    <row r="400" spans="1:12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  <c r="L400" s="2"/>
    </row>
    <row r="401" spans="1:12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  <c r="L401" s="2"/>
    </row>
    <row r="402" spans="1:12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  <c r="L402" s="2"/>
    </row>
    <row r="403" spans="1:12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  <c r="L403" s="2"/>
    </row>
    <row r="404" spans="1:12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  <c r="L404" s="2"/>
    </row>
    <row r="405" spans="1:12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  <c r="L405" s="2"/>
    </row>
    <row r="406" spans="1:12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  <c r="L406" s="2"/>
    </row>
    <row r="407" spans="1:12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  <c r="L407" s="2"/>
    </row>
    <row r="408" spans="1:12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  <c r="L408" s="2"/>
    </row>
    <row r="409" spans="1:12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  <c r="L409" s="2"/>
    </row>
    <row r="410" spans="1:12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  <c r="L410" s="2"/>
    </row>
    <row r="411" spans="1:12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  <c r="L411" s="2"/>
    </row>
    <row r="412" spans="1:12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  <c r="L412" s="2"/>
    </row>
    <row r="413" spans="1:12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  <c r="L413" s="2"/>
    </row>
    <row r="414" spans="1:12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  <c r="L414" s="2"/>
    </row>
    <row r="415" spans="1:12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  <c r="L415" s="2"/>
    </row>
    <row r="416" spans="1:12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  <c r="L416" s="2"/>
    </row>
    <row r="417" spans="1:12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  <c r="L417" s="2"/>
    </row>
    <row r="418" spans="1:12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  <c r="L418" s="2"/>
    </row>
    <row r="419" spans="1:12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  <c r="L419" s="2"/>
    </row>
    <row r="420" spans="1:12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  <c r="L420" s="2"/>
    </row>
    <row r="421" spans="1:12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  <c r="L421" s="2"/>
    </row>
    <row r="422" spans="1:12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  <c r="L422" s="2"/>
    </row>
    <row r="423" spans="1:12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  <c r="L423" s="2"/>
    </row>
    <row r="424" spans="1:12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  <c r="L424" s="2"/>
    </row>
    <row r="425" spans="1:12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  <c r="L425" s="2"/>
    </row>
    <row r="426" spans="1:12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  <c r="L426" s="2"/>
    </row>
    <row r="427" spans="1:12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  <c r="L427" s="2"/>
    </row>
    <row r="428" spans="1:12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  <c r="L428" s="2"/>
    </row>
    <row r="429" spans="1:12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  <c r="L429" s="2"/>
    </row>
    <row r="430" spans="1:12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  <c r="L430" s="2"/>
    </row>
    <row r="431" spans="1:12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  <c r="L431" s="2"/>
    </row>
    <row r="432" spans="1:12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  <c r="L432" s="2"/>
    </row>
    <row r="433" spans="1:12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  <c r="L433" s="2"/>
    </row>
    <row r="434" spans="1:12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  <c r="L434" s="2"/>
    </row>
    <row r="435" spans="1:12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  <c r="L435" s="2"/>
    </row>
    <row r="436" spans="1:12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  <c r="L436" s="2"/>
    </row>
    <row r="437" spans="1:12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  <c r="L437" s="2"/>
    </row>
    <row r="438" spans="1:12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  <c r="L438" s="2"/>
    </row>
    <row r="439" spans="1:12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  <c r="L439" s="2"/>
    </row>
    <row r="440" spans="1:12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  <c r="L440" s="2"/>
    </row>
    <row r="441" spans="1:12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  <c r="L441" s="2"/>
    </row>
    <row r="442" spans="1:12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  <c r="L442" s="2"/>
    </row>
    <row r="443" spans="1:12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  <c r="L443" s="2"/>
    </row>
    <row r="444" spans="1:12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  <c r="L444" s="2"/>
    </row>
    <row r="445" spans="1:12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  <c r="L445" s="2"/>
    </row>
    <row r="446" spans="1:12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  <c r="L446" s="2"/>
    </row>
    <row r="447" spans="1:12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  <c r="L447" s="2"/>
    </row>
    <row r="448" spans="1:12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  <c r="L448" s="2"/>
    </row>
    <row r="449" spans="1:12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  <c r="L449" s="2"/>
    </row>
    <row r="450" spans="1:12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  <c r="L450" s="2"/>
    </row>
    <row r="451" spans="1:12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  <c r="L451" s="2"/>
    </row>
    <row r="452" spans="1:12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  <c r="L452" s="2"/>
    </row>
    <row r="453" spans="1:12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  <c r="L453" s="2"/>
    </row>
    <row r="454" spans="1:12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  <c r="L454" s="2"/>
    </row>
    <row r="455" spans="1:12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  <c r="L455" s="2"/>
    </row>
    <row r="456" spans="1:12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  <c r="L456" s="2"/>
    </row>
    <row r="457" spans="1:12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  <c r="L457" s="2"/>
    </row>
    <row r="458" spans="1:12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  <c r="L458" s="2"/>
    </row>
    <row r="459" spans="1:12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  <c r="L459" s="2"/>
    </row>
    <row r="460" spans="1:12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  <c r="L460" s="2"/>
    </row>
    <row r="461" spans="1:12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  <c r="L461" s="2"/>
    </row>
    <row r="462" spans="1:12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  <c r="L462" s="2"/>
    </row>
    <row r="463" spans="1:12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  <c r="L463" s="2"/>
    </row>
    <row r="464" spans="1:12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  <c r="L464" s="2"/>
    </row>
    <row r="465" spans="1:12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  <c r="L465" s="2"/>
    </row>
    <row r="466" spans="1:12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  <c r="L466" s="2"/>
    </row>
    <row r="467" spans="1:12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  <c r="L467" s="2"/>
    </row>
    <row r="468" spans="1:12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  <c r="L468" s="2"/>
    </row>
    <row r="469" spans="1:12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  <c r="L469" s="2"/>
    </row>
    <row r="470" spans="1:12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  <c r="L470" s="2"/>
    </row>
    <row r="471" spans="1:12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  <c r="L471" s="2"/>
    </row>
    <row r="472" spans="1:12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  <c r="L472" s="2"/>
    </row>
    <row r="473" spans="1:12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  <c r="L473" s="2"/>
    </row>
    <row r="474" spans="1:12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  <c r="L474" s="2"/>
    </row>
    <row r="475" spans="1:12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  <c r="L475" s="2"/>
    </row>
    <row r="476" spans="1:12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  <c r="L476" s="2"/>
    </row>
    <row r="477" spans="1:12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  <c r="L477" s="2"/>
    </row>
    <row r="478" spans="1:12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  <c r="L478" s="2"/>
    </row>
    <row r="479" spans="1:12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  <c r="L479" s="2"/>
    </row>
    <row r="480" spans="1:12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  <c r="L480" s="2"/>
    </row>
    <row r="481" spans="1:12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  <c r="L481" s="2"/>
    </row>
    <row r="482" spans="1:12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  <c r="L482" s="2"/>
    </row>
    <row r="483" spans="1:12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  <c r="L483" s="2"/>
    </row>
    <row r="484" spans="1:12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  <c r="L484" s="2"/>
    </row>
    <row r="485" spans="1:12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  <c r="L485" s="2"/>
    </row>
    <row r="486" spans="1:12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  <c r="L486" s="2"/>
    </row>
    <row r="487" spans="1:12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  <c r="L487" s="2"/>
    </row>
    <row r="488" spans="1:12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  <c r="L488" s="2"/>
    </row>
    <row r="489" spans="1:12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  <c r="L489" s="2"/>
    </row>
    <row r="490" spans="1:12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  <c r="L490" s="2"/>
    </row>
    <row r="491" spans="1:12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  <c r="L491" s="2"/>
    </row>
    <row r="492" spans="1:12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  <c r="L492" s="2"/>
    </row>
    <row r="493" spans="1:12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  <c r="L493" s="2"/>
    </row>
    <row r="494" spans="1:12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  <c r="L494" s="2"/>
    </row>
    <row r="495" spans="1:12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  <c r="L495" s="2"/>
    </row>
    <row r="496" spans="1:12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  <c r="L496" s="2"/>
    </row>
    <row r="497" spans="1:12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  <c r="L497" s="2"/>
    </row>
    <row r="498" spans="1:12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  <c r="L498" s="2"/>
    </row>
    <row r="499" spans="1:12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  <c r="L499" s="2"/>
    </row>
    <row r="500" spans="1:12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  <c r="L500" s="2"/>
    </row>
    <row r="501" spans="1:12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  <c r="L501" s="2"/>
    </row>
    <row r="502" spans="1:12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  <c r="L502" s="2"/>
    </row>
    <row r="503" spans="1:12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  <c r="L503" s="2"/>
    </row>
    <row r="504" spans="1:12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  <c r="L504" s="2"/>
    </row>
    <row r="505" spans="1:12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  <c r="L505" s="2"/>
    </row>
    <row r="506" spans="1:12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  <c r="L506" s="2"/>
    </row>
    <row r="507" spans="1:12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  <c r="L507" s="2"/>
    </row>
    <row r="508" spans="1:12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  <c r="L508" s="2"/>
    </row>
    <row r="509" spans="1:12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  <c r="L509" s="2"/>
    </row>
    <row r="510" spans="1:12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  <c r="L510" s="2"/>
    </row>
    <row r="511" spans="1:12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  <c r="L511" s="2"/>
    </row>
    <row r="512" spans="1:12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  <c r="L512" s="2"/>
    </row>
    <row r="513" spans="1:12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  <c r="L513" s="2"/>
    </row>
    <row r="514" spans="1:12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  <c r="L514" s="2"/>
    </row>
    <row r="515" spans="1:12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  <c r="L515" s="2"/>
    </row>
    <row r="516" spans="1:12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  <c r="L516" s="2"/>
    </row>
    <row r="517" spans="1:12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  <c r="L517" s="2"/>
    </row>
    <row r="518" spans="1:12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  <c r="L518" s="2"/>
    </row>
    <row r="519" spans="1:12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  <c r="L519" s="2"/>
    </row>
    <row r="520" spans="1:12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  <c r="L520" s="2"/>
    </row>
    <row r="521" spans="1:12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  <c r="L521" s="2"/>
    </row>
    <row r="522" spans="1:12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  <c r="L522" s="2"/>
    </row>
    <row r="523" spans="1:12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  <c r="L523" s="2"/>
    </row>
    <row r="524" spans="1:12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  <c r="L524" s="2"/>
    </row>
    <row r="525" spans="1:12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  <c r="L525" s="2"/>
    </row>
    <row r="526" spans="1:12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  <c r="L526" s="2"/>
    </row>
    <row r="527" spans="1:12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  <c r="L527" s="2"/>
    </row>
    <row r="528" spans="1:12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  <c r="L528" s="2"/>
    </row>
    <row r="529" spans="1:12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  <c r="L529" s="2"/>
    </row>
    <row r="530" spans="1:12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  <c r="L530" s="2"/>
    </row>
    <row r="531" spans="1:12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  <c r="L531" s="2"/>
    </row>
    <row r="532" spans="1:12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  <c r="L532" s="2"/>
    </row>
    <row r="533" spans="1:12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  <c r="L533" s="2"/>
    </row>
    <row r="534" spans="1:12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  <c r="L534" s="2"/>
    </row>
    <row r="535" spans="1:12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  <c r="L535" s="2"/>
    </row>
    <row r="536" spans="1:12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  <c r="L536" s="2"/>
    </row>
    <row r="537" spans="1:12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  <c r="L537" s="2"/>
    </row>
    <row r="538" spans="1:12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  <c r="L538" s="2"/>
    </row>
    <row r="539" spans="1:12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  <c r="L539" s="2"/>
    </row>
    <row r="540" spans="1:12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  <c r="L540" s="2"/>
    </row>
    <row r="541" spans="1:12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  <c r="L541" s="2"/>
    </row>
    <row r="542" spans="1:12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  <c r="L542" s="2"/>
    </row>
    <row r="543" spans="1:12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  <c r="L543" s="2"/>
    </row>
    <row r="544" spans="1:12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  <c r="L544" s="2"/>
    </row>
    <row r="545" spans="1:12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  <c r="L545" s="2"/>
    </row>
    <row r="546" spans="1:12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  <c r="L546" s="2"/>
    </row>
    <row r="547" spans="1:12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  <c r="L547" s="2"/>
    </row>
    <row r="548" spans="1:12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  <c r="L548" s="2"/>
    </row>
    <row r="549" spans="1:12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  <c r="L549" s="2"/>
    </row>
    <row r="550" spans="1:12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  <c r="L550" s="2"/>
    </row>
    <row r="551" spans="1:12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  <c r="L551" s="2"/>
    </row>
    <row r="552" spans="1:12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  <c r="L552" s="2"/>
    </row>
    <row r="553" spans="1:12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  <c r="L553" s="2"/>
    </row>
    <row r="554" spans="1:12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  <c r="L554" s="2"/>
    </row>
    <row r="555" spans="1:12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  <c r="L555" s="2"/>
    </row>
    <row r="556" spans="1:12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  <c r="L556" s="2"/>
    </row>
    <row r="557" spans="1:12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  <c r="L557" s="2"/>
    </row>
    <row r="558" spans="1:12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  <c r="L558" s="2"/>
    </row>
    <row r="559" spans="1:12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  <c r="L559" s="2"/>
    </row>
    <row r="560" spans="1:12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  <c r="L560" s="2"/>
    </row>
    <row r="561" spans="1:12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  <c r="L561" s="2"/>
    </row>
    <row r="562" spans="1:12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  <c r="L562" s="2"/>
    </row>
    <row r="563" spans="1:12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  <c r="L563" s="2"/>
    </row>
    <row r="564" spans="1:12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  <c r="L564" s="2"/>
    </row>
    <row r="565" spans="1:12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  <c r="L565" s="2"/>
    </row>
    <row r="566" spans="1:12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  <c r="L566" s="2"/>
    </row>
    <row r="567" spans="1:12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  <c r="L567" s="2"/>
    </row>
    <row r="568" spans="1:12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  <c r="L568" s="2"/>
    </row>
    <row r="569" spans="1:12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  <c r="L569" s="2"/>
    </row>
    <row r="570" spans="1:12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  <c r="L570" s="2"/>
    </row>
    <row r="571" spans="1:12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  <c r="L571" s="2"/>
    </row>
    <row r="572" spans="1:12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  <c r="L572" s="2"/>
    </row>
    <row r="573" spans="1:12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  <c r="L573" s="2"/>
    </row>
    <row r="574" spans="1:12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  <c r="L574" s="2"/>
    </row>
    <row r="575" spans="1:12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  <c r="L575" s="2"/>
    </row>
    <row r="576" spans="1:12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  <c r="L576" s="2"/>
    </row>
    <row r="577" spans="1:12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  <c r="L577" s="2"/>
    </row>
    <row r="578" spans="1:12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  <c r="L578" s="2"/>
    </row>
    <row r="579" spans="1:12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  <c r="L579" s="2"/>
    </row>
    <row r="580" spans="1:12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  <c r="L580" s="2"/>
    </row>
    <row r="581" spans="1:12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  <c r="L581" s="2"/>
    </row>
    <row r="582" spans="1:12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  <c r="L582" s="2"/>
    </row>
    <row r="583" spans="1:12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  <c r="L583" s="2"/>
    </row>
    <row r="584" spans="1:12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  <c r="L584" s="2"/>
    </row>
    <row r="585" spans="1:12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  <c r="L585" s="2"/>
    </row>
    <row r="586" spans="1:12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  <c r="L586" s="2"/>
    </row>
    <row r="587" spans="1:12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  <c r="L587" s="2"/>
    </row>
    <row r="588" spans="1:12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  <c r="L588" s="2"/>
    </row>
    <row r="589" spans="1:12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  <c r="L589" s="2"/>
    </row>
    <row r="590" spans="1:12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  <c r="L590" s="2"/>
    </row>
    <row r="591" spans="1:12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  <c r="L591" s="2"/>
    </row>
    <row r="592" spans="1:12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  <c r="L592" s="2"/>
    </row>
    <row r="593" spans="1:12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  <c r="L593" s="2"/>
    </row>
    <row r="594" spans="1:12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  <c r="L594" s="2"/>
    </row>
    <row r="595" spans="1:12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  <c r="L595" s="2"/>
    </row>
    <row r="596" spans="1:12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  <c r="L596" s="2"/>
    </row>
    <row r="597" spans="1:12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  <c r="L597" s="2"/>
    </row>
    <row r="598" spans="1:12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  <c r="L598" s="2"/>
    </row>
    <row r="599" spans="1:12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  <c r="L599" s="2"/>
    </row>
    <row r="600" spans="1:12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  <c r="L600" s="2"/>
    </row>
    <row r="601" spans="1:12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  <c r="L601" s="2"/>
    </row>
    <row r="602" spans="1:12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  <c r="L602" s="2"/>
    </row>
    <row r="603" spans="1:12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  <c r="L603" s="2"/>
    </row>
    <row r="604" spans="1:12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  <c r="L604" s="2"/>
    </row>
    <row r="605" spans="1:12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  <c r="L605" s="2"/>
    </row>
    <row r="606" spans="1:12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  <c r="L606" s="2"/>
    </row>
    <row r="607" spans="1:12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  <c r="L607" s="2"/>
    </row>
    <row r="608" spans="1:12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  <c r="L608" s="2"/>
    </row>
    <row r="609" spans="1:12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  <c r="L609" s="2"/>
    </row>
    <row r="610" spans="1:12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  <c r="L610" s="2"/>
    </row>
    <row r="611" spans="1:12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  <c r="L611" s="2"/>
    </row>
    <row r="612" spans="1:12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  <c r="L612" s="2"/>
    </row>
    <row r="613" spans="1:12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  <c r="L613" s="2"/>
    </row>
    <row r="614" spans="1:12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  <c r="L614" s="2"/>
    </row>
    <row r="615" spans="1:12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  <c r="L615" s="2"/>
    </row>
    <row r="616" spans="1:12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  <c r="L616" s="2"/>
    </row>
    <row r="617" spans="1:12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  <c r="L617" s="2"/>
    </row>
    <row r="618" spans="1:12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  <c r="L618" s="2"/>
    </row>
    <row r="619" spans="1:12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  <c r="L619" s="2"/>
    </row>
    <row r="620" spans="1:12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  <c r="L620" s="2"/>
    </row>
    <row r="621" spans="1:12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  <c r="L621" s="2"/>
    </row>
    <row r="622" spans="1:12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  <c r="L622" s="2"/>
    </row>
    <row r="623" spans="1:12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  <c r="L623" s="2"/>
    </row>
    <row r="624" spans="1:12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  <c r="L624" s="2"/>
    </row>
    <row r="625" spans="1:12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  <c r="L625" s="2"/>
    </row>
    <row r="626" spans="1:12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  <c r="L626" s="2"/>
    </row>
    <row r="627" spans="1:12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  <c r="L627" s="2"/>
    </row>
    <row r="628" spans="1:12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  <c r="L628" s="2"/>
    </row>
    <row r="629" spans="1:12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  <c r="L629" s="2"/>
    </row>
    <row r="630" spans="1:12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  <c r="L630" s="2"/>
    </row>
    <row r="631" spans="1:12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  <c r="L631" s="2"/>
    </row>
    <row r="632" spans="1:12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  <c r="L632" s="2"/>
    </row>
    <row r="633" spans="1:12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  <c r="L633" s="2"/>
    </row>
    <row r="634" spans="1:12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  <c r="L634" s="2"/>
    </row>
    <row r="635" spans="1:12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  <c r="L635" s="2"/>
    </row>
    <row r="636" spans="1:12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  <c r="L636" s="2"/>
    </row>
    <row r="637" spans="1:12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  <c r="L637" s="2"/>
    </row>
    <row r="638" spans="1:12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  <c r="L638" s="2"/>
    </row>
    <row r="639" spans="1:12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  <c r="L639" s="2"/>
    </row>
    <row r="640" spans="1:12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  <c r="L640" s="2"/>
    </row>
    <row r="641" spans="1:12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  <c r="L641" s="2"/>
    </row>
    <row r="642" spans="1:12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  <c r="L642" s="2"/>
    </row>
    <row r="643" spans="1:12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  <c r="L643" s="2"/>
    </row>
    <row r="644" spans="1:12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  <c r="L644" s="2"/>
    </row>
    <row r="645" spans="1:12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  <c r="L645" s="2"/>
    </row>
    <row r="646" spans="1:12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  <c r="L646" s="2"/>
    </row>
    <row r="647" spans="1:12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  <c r="L647" s="2"/>
    </row>
    <row r="648" spans="1:12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  <c r="L648" s="2"/>
    </row>
    <row r="649" spans="1:12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  <c r="L649" s="2"/>
    </row>
    <row r="650" spans="1:12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  <c r="L650" s="2"/>
    </row>
    <row r="651" spans="1:12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  <c r="L651" s="2"/>
    </row>
    <row r="652" spans="1:12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  <c r="L652" s="2"/>
    </row>
    <row r="653" spans="1:12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  <c r="L653" s="2"/>
    </row>
    <row r="654" spans="1:12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  <c r="L654" s="2"/>
    </row>
    <row r="655" spans="1:12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  <c r="L655" s="2"/>
    </row>
    <row r="656" spans="1:12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  <c r="L656" s="2"/>
    </row>
    <row r="657" spans="1:12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  <c r="L657" s="2"/>
    </row>
    <row r="658" spans="1:12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  <c r="L658" s="2"/>
    </row>
    <row r="659" spans="1:12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  <c r="L659" s="2"/>
    </row>
    <row r="660" spans="1:12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  <c r="L660" s="2"/>
    </row>
    <row r="661" spans="1:12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  <c r="L661" s="2"/>
    </row>
    <row r="662" spans="1:12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  <c r="L662" s="2"/>
    </row>
    <row r="663" spans="1:12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  <c r="L663" s="2"/>
    </row>
    <row r="664" spans="1:12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  <c r="L664" s="2"/>
    </row>
    <row r="665" spans="1:12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  <c r="L665" s="2"/>
    </row>
    <row r="666" spans="1:12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  <c r="L666" s="2"/>
    </row>
    <row r="667" spans="1:12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  <c r="L667" s="2"/>
    </row>
    <row r="668" spans="1:12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  <c r="L668" s="2"/>
    </row>
    <row r="669" spans="1:12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  <c r="L669" s="2"/>
    </row>
    <row r="670" spans="1:12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  <c r="L670" s="2"/>
    </row>
    <row r="671" spans="1:12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  <c r="L671" s="2"/>
    </row>
    <row r="672" spans="1:12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  <c r="L672" s="2"/>
    </row>
    <row r="673" spans="1:12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  <c r="L673" s="2"/>
    </row>
    <row r="674" spans="1:12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  <c r="L674" s="2"/>
    </row>
    <row r="675" spans="1:12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  <c r="L675" s="2"/>
    </row>
    <row r="676" spans="1:12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  <c r="L676" s="2"/>
    </row>
    <row r="677" spans="1:12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  <c r="L677" s="2"/>
    </row>
    <row r="678" spans="1:12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  <c r="L678" s="2"/>
    </row>
    <row r="679" spans="1:12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  <c r="L679" s="2"/>
    </row>
    <row r="680" spans="1:12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  <c r="L680" s="2"/>
    </row>
    <row r="681" spans="1:12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  <c r="L681" s="2"/>
    </row>
    <row r="682" spans="1:12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  <c r="L682" s="2"/>
    </row>
    <row r="683" spans="1:12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  <c r="L683" s="2"/>
    </row>
    <row r="684" spans="1:12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  <c r="L684" s="2"/>
    </row>
    <row r="685" spans="1:12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  <c r="L685" s="2"/>
    </row>
    <row r="686" spans="1:12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  <c r="L686" s="2"/>
    </row>
    <row r="687" spans="1:12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  <c r="L687" s="2"/>
    </row>
    <row r="688" spans="1:12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  <c r="L688" s="2"/>
    </row>
    <row r="689" spans="1:12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  <c r="L689" s="2"/>
    </row>
    <row r="690" spans="1:12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  <c r="L690" s="2"/>
    </row>
    <row r="691" spans="1:12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  <c r="L691" s="2"/>
    </row>
    <row r="692" spans="1:12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  <c r="L692" s="2"/>
    </row>
    <row r="693" spans="1:12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  <c r="L693" s="2"/>
    </row>
    <row r="694" spans="1:12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  <c r="L694" s="2"/>
    </row>
    <row r="695" spans="1:12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  <c r="L695" s="2"/>
    </row>
    <row r="696" spans="1:12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  <c r="L696" s="2"/>
    </row>
    <row r="697" spans="1:12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  <c r="L697" s="2"/>
    </row>
    <row r="698" spans="1:12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  <c r="L698" s="2"/>
    </row>
    <row r="699" spans="1:12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  <c r="L699" s="2"/>
    </row>
    <row r="700" spans="1:12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  <c r="L700" s="2"/>
    </row>
    <row r="701" spans="1:12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  <c r="L701" s="2"/>
    </row>
    <row r="702" spans="1:12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  <c r="L702" s="2"/>
    </row>
    <row r="703" spans="1:12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  <c r="L703" s="2"/>
    </row>
    <row r="704" spans="1:12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  <c r="L704" s="2"/>
    </row>
    <row r="705" spans="1:12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  <c r="L705" s="2"/>
    </row>
    <row r="706" spans="1:12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  <c r="L706" s="2"/>
    </row>
    <row r="707" spans="1:12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  <c r="L707" s="2"/>
    </row>
    <row r="708" spans="1:12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  <c r="L708" s="2"/>
    </row>
    <row r="709" spans="1:12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  <c r="L709" s="2"/>
    </row>
    <row r="710" spans="1:12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  <c r="L710" s="2"/>
    </row>
    <row r="711" spans="1:12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  <c r="L711" s="2"/>
    </row>
    <row r="712" spans="1:12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  <c r="L712" s="2"/>
    </row>
    <row r="713" spans="1:12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  <c r="L713" s="2"/>
    </row>
    <row r="714" spans="1:12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  <c r="L714" s="2"/>
    </row>
    <row r="715" spans="1:12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  <c r="L715" s="2"/>
    </row>
    <row r="716" spans="1:12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  <c r="L716" s="2"/>
    </row>
    <row r="717" spans="1:12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  <c r="L717" s="2"/>
    </row>
    <row r="718" spans="1:12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  <c r="L718" s="2"/>
    </row>
    <row r="719" spans="1:12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  <c r="L719" s="2"/>
    </row>
    <row r="720" spans="1:12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  <c r="L720" s="2"/>
    </row>
    <row r="721" spans="1:12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  <c r="L721" s="2"/>
    </row>
    <row r="722" spans="1:12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  <c r="L722" s="2"/>
    </row>
    <row r="723" spans="1:12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  <c r="L723" s="2"/>
    </row>
    <row r="724" spans="1:12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  <c r="L724" s="2"/>
    </row>
    <row r="725" spans="1:12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  <c r="L725" s="2"/>
    </row>
    <row r="726" spans="1:12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  <c r="L726" s="2"/>
    </row>
    <row r="727" spans="1:12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  <c r="L727" s="2"/>
    </row>
    <row r="728" spans="1:12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  <c r="L728" s="2"/>
    </row>
    <row r="729" spans="1:12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  <c r="L729" s="2"/>
    </row>
    <row r="730" spans="1:12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  <c r="L730" s="2"/>
    </row>
    <row r="731" spans="1:12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  <c r="L731" s="2"/>
    </row>
    <row r="732" spans="1:12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  <c r="L732" s="2"/>
    </row>
    <row r="733" spans="1:12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  <c r="L733" s="2"/>
    </row>
    <row r="734" spans="1:12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  <c r="L734" s="2"/>
    </row>
    <row r="735" spans="1:12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  <c r="L735" s="2"/>
    </row>
    <row r="736" spans="1:12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  <c r="L736" s="2"/>
    </row>
    <row r="737" spans="1:12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  <c r="L737" s="2"/>
    </row>
    <row r="738" spans="1:12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  <c r="L738" s="2"/>
    </row>
    <row r="739" spans="1:12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  <c r="L739" s="2"/>
    </row>
    <row r="740" spans="1:12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  <c r="L740" s="2"/>
    </row>
    <row r="741" spans="1:12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  <c r="L741" s="2"/>
    </row>
    <row r="742" spans="1:12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  <c r="L742" s="2"/>
    </row>
    <row r="743" spans="1:12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  <c r="L743" s="2"/>
    </row>
    <row r="744" spans="1:12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  <c r="L744" s="2"/>
    </row>
    <row r="745" spans="1:12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  <c r="L745" s="2"/>
    </row>
    <row r="746" spans="1:12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  <c r="L746" s="2"/>
    </row>
    <row r="747" spans="1:12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  <c r="L747" s="2"/>
    </row>
    <row r="748" spans="1:12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  <c r="L748" s="2"/>
    </row>
    <row r="749" spans="1:12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  <c r="L749" s="2"/>
    </row>
    <row r="750" spans="1:12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  <c r="L750" s="2"/>
    </row>
    <row r="751" spans="1:12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  <c r="L751" s="2"/>
    </row>
    <row r="752" spans="1:12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  <c r="L752" s="2"/>
    </row>
    <row r="753" spans="1:12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  <c r="L753" s="2"/>
    </row>
    <row r="754" spans="1:12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  <c r="L754" s="2"/>
    </row>
    <row r="755" spans="1:12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  <c r="L755" s="2"/>
    </row>
    <row r="756" spans="1:12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  <c r="L756" s="2"/>
    </row>
    <row r="757" spans="1:12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  <c r="L757" s="2"/>
    </row>
    <row r="758" spans="1:12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  <c r="L758" s="2"/>
    </row>
    <row r="759" spans="1:12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  <c r="L759" s="2"/>
    </row>
    <row r="760" spans="1:12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  <c r="L760" s="2"/>
    </row>
    <row r="761" spans="1:12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  <c r="L761" s="2"/>
    </row>
    <row r="762" spans="1:12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  <c r="L762" s="2"/>
    </row>
    <row r="763" spans="1:12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  <c r="L763" s="2"/>
    </row>
    <row r="764" spans="1:12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  <c r="L764" s="2"/>
    </row>
    <row r="765" spans="1:12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  <c r="L765" s="2"/>
    </row>
    <row r="766" spans="1:12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  <c r="L766" s="2"/>
    </row>
    <row r="767" spans="1:12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  <c r="L767" s="2"/>
    </row>
    <row r="768" spans="1:12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  <c r="L768" s="2"/>
    </row>
    <row r="769" spans="1:12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  <c r="L769" s="2"/>
    </row>
    <row r="770" spans="1:12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  <c r="L770" s="2"/>
    </row>
    <row r="771" spans="1:12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  <c r="L771" s="2"/>
    </row>
    <row r="772" spans="1:12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  <c r="L772" s="2"/>
    </row>
    <row r="773" spans="1:12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  <c r="L773" s="2"/>
    </row>
    <row r="774" spans="1:12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  <c r="L774" s="2"/>
    </row>
    <row r="775" spans="1:12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  <c r="L775" s="2"/>
    </row>
    <row r="776" spans="1:12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  <c r="L776" s="2"/>
    </row>
    <row r="777" spans="1:12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  <c r="L777" s="2"/>
    </row>
    <row r="778" spans="1:12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  <c r="L778" s="2"/>
    </row>
    <row r="779" spans="1:12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  <c r="L779" s="2"/>
    </row>
    <row r="780" spans="1:12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  <c r="L780" s="2"/>
    </row>
    <row r="781" spans="1:12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  <c r="L781" s="2"/>
    </row>
    <row r="782" spans="1:12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  <c r="L782" s="2"/>
    </row>
    <row r="783" spans="1:12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  <c r="L783" s="2"/>
    </row>
    <row r="784" spans="1:12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  <c r="L784" s="2"/>
    </row>
    <row r="785" spans="1:12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  <c r="L785" s="2"/>
    </row>
    <row r="786" spans="1:12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  <c r="L786" s="2"/>
    </row>
    <row r="787" spans="1:12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  <c r="L787" s="2"/>
    </row>
    <row r="788" spans="1:12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  <c r="L788" s="2"/>
    </row>
    <row r="789" spans="1:12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  <c r="L789" s="2"/>
    </row>
    <row r="790" spans="1:12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  <c r="L790" s="2"/>
    </row>
    <row r="791" spans="1:12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  <c r="L791" s="2"/>
    </row>
    <row r="792" spans="1:12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  <c r="L792" s="2"/>
    </row>
    <row r="793" spans="1:12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  <c r="L793" s="2"/>
    </row>
    <row r="794" spans="1:12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  <c r="L794" s="2"/>
    </row>
    <row r="795" spans="1:12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  <c r="L795" s="2"/>
    </row>
    <row r="796" spans="1:12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  <c r="L796" s="2"/>
    </row>
    <row r="797" spans="1:12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  <c r="L797" s="2"/>
    </row>
    <row r="798" spans="1:12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  <c r="L798" s="2"/>
    </row>
    <row r="799" spans="1:12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  <c r="L799" s="2"/>
    </row>
    <row r="800" spans="1:12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  <c r="L800" s="2"/>
    </row>
    <row r="801" spans="1:12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  <c r="L801" s="2"/>
    </row>
    <row r="802" spans="1:12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  <c r="L802" s="2"/>
    </row>
    <row r="803" spans="1:12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  <c r="L803" s="2"/>
    </row>
    <row r="804" spans="1:12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  <c r="L804" s="2"/>
    </row>
    <row r="805" spans="1:12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  <c r="L805" s="2"/>
    </row>
    <row r="806" spans="1:12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  <c r="L806" s="2"/>
    </row>
    <row r="807" spans="1:12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  <c r="L807" s="2"/>
    </row>
    <row r="808" spans="1:12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  <c r="L808" s="2"/>
    </row>
    <row r="809" spans="1:12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  <c r="L809" s="2"/>
    </row>
    <row r="810" spans="1:12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  <c r="L810" s="2"/>
    </row>
    <row r="811" spans="1:12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  <c r="L811" s="2"/>
    </row>
    <row r="812" spans="1:12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  <c r="L812" s="2"/>
    </row>
    <row r="813" spans="1:12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  <c r="L813" s="2"/>
    </row>
    <row r="814" spans="1:12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  <c r="L814" s="2"/>
    </row>
    <row r="815" spans="1:12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  <c r="L815" s="2"/>
    </row>
    <row r="816" spans="1:12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  <c r="L816" s="2"/>
    </row>
    <row r="817" spans="1:12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  <c r="L817" s="2"/>
    </row>
    <row r="818" spans="1:12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  <c r="L818" s="2"/>
    </row>
    <row r="819" spans="1:12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  <c r="L819" s="2"/>
    </row>
    <row r="820" spans="1:12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  <c r="L820" s="2"/>
    </row>
    <row r="821" spans="1:12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  <c r="L821" s="2"/>
    </row>
    <row r="822" spans="1:12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  <c r="L822" s="2"/>
    </row>
    <row r="823" spans="1:12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  <c r="L823" s="2"/>
    </row>
    <row r="824" spans="1:12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  <c r="L824" s="2"/>
    </row>
    <row r="825" spans="1:12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  <c r="L825" s="2"/>
    </row>
    <row r="826" spans="1:12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  <c r="L826" s="2"/>
    </row>
    <row r="827" spans="1:12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  <c r="L827" s="2"/>
    </row>
    <row r="828" spans="1:12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  <c r="L828" s="2"/>
    </row>
    <row r="829" spans="1:12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  <c r="L829" s="2"/>
    </row>
    <row r="830" spans="1:12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  <c r="L830" s="2"/>
    </row>
    <row r="831" spans="1:12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  <c r="L831" s="2"/>
    </row>
    <row r="832" spans="1:12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  <c r="L832" s="2"/>
    </row>
    <row r="833" spans="1:12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  <c r="L833" s="2"/>
    </row>
    <row r="834" spans="1:12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  <c r="L834" s="2"/>
    </row>
    <row r="835" spans="1:12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  <c r="L835" s="2"/>
    </row>
    <row r="836" spans="1:12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  <c r="L836" s="2"/>
    </row>
    <row r="837" spans="1:12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  <c r="L837" s="2"/>
    </row>
    <row r="838" spans="1:12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  <c r="L838" s="2"/>
    </row>
    <row r="839" spans="1:12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  <c r="L839" s="2"/>
    </row>
    <row r="840" spans="1:12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  <c r="L840" s="2"/>
    </row>
    <row r="841" spans="1:12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  <c r="L841" s="2"/>
    </row>
    <row r="842" spans="1:12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  <c r="L842" s="2"/>
    </row>
    <row r="843" spans="1:12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  <c r="L843" s="2"/>
    </row>
    <row r="844" spans="1:12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  <c r="L844" s="2"/>
    </row>
    <row r="845" spans="1:12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  <c r="L845" s="2"/>
    </row>
    <row r="846" spans="1:12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  <c r="L846" s="2"/>
    </row>
    <row r="847" spans="1:12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  <c r="L847" s="2"/>
    </row>
    <row r="848" spans="1:12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  <c r="L848" s="2"/>
    </row>
    <row r="849" spans="1:12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  <c r="L849" s="2"/>
    </row>
    <row r="850" spans="1:12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  <c r="L850" s="2"/>
    </row>
    <row r="851" spans="1:12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  <c r="L851" s="2"/>
    </row>
    <row r="852" spans="1:12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  <c r="L852" s="2"/>
    </row>
    <row r="853" spans="1:12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  <c r="L853" s="2"/>
    </row>
    <row r="854" spans="1:12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  <c r="L854" s="2"/>
    </row>
    <row r="855" spans="1:12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  <c r="L855" s="2"/>
    </row>
    <row r="856" spans="1:12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  <c r="L856" s="2"/>
    </row>
    <row r="857" spans="1:12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  <c r="L857" s="2"/>
    </row>
    <row r="858" spans="1:12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  <c r="L858" s="2"/>
    </row>
    <row r="859" spans="1:12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  <c r="L859" s="2"/>
    </row>
    <row r="860" spans="1:12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  <c r="L860" s="2"/>
    </row>
    <row r="861" spans="1:12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  <c r="L861" s="2"/>
    </row>
    <row r="862" spans="1:12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  <c r="L862" s="2"/>
    </row>
    <row r="863" spans="1:12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  <c r="L863" s="2"/>
    </row>
    <row r="864" spans="1:12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  <c r="L864" s="2"/>
    </row>
    <row r="865" spans="1:12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  <c r="L865" s="2"/>
    </row>
    <row r="866" spans="1:12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  <c r="L866" s="2"/>
    </row>
    <row r="867" spans="1:12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  <c r="L867" s="2"/>
    </row>
    <row r="868" spans="1:12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  <c r="L868" s="2"/>
    </row>
    <row r="869" spans="1:12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  <c r="L869" s="2"/>
    </row>
    <row r="870" spans="1:12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  <c r="L870" s="2"/>
    </row>
    <row r="871" spans="1:12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  <c r="L871" s="2"/>
    </row>
    <row r="872" spans="1:12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  <c r="L872" s="2"/>
    </row>
    <row r="873" spans="1:12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  <c r="L873" s="2"/>
    </row>
    <row r="874" spans="1:12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  <c r="L874" s="2"/>
    </row>
    <row r="875" spans="1:12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  <c r="L875" s="2"/>
    </row>
    <row r="876" spans="1:12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  <c r="L876" s="2"/>
    </row>
    <row r="877" spans="1:12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  <c r="L877" s="2"/>
    </row>
    <row r="878" spans="1:12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  <c r="L878" s="2"/>
    </row>
    <row r="879" spans="1:12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  <c r="L879" s="2"/>
    </row>
    <row r="880" spans="1:12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  <c r="L880" s="2"/>
    </row>
    <row r="881" spans="1:12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  <c r="L881" s="2"/>
    </row>
    <row r="882" spans="1:12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  <c r="L882" s="2"/>
    </row>
    <row r="883" spans="1:12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  <c r="L883" s="2"/>
    </row>
    <row r="884" spans="1:12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  <c r="L884" s="2"/>
    </row>
    <row r="885" spans="1:12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  <c r="L885" s="2"/>
    </row>
    <row r="886" spans="1:12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  <c r="L886" s="2"/>
    </row>
    <row r="887" spans="1:12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  <c r="L887" s="2"/>
    </row>
    <row r="888" spans="1:12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  <c r="L888" s="2"/>
    </row>
    <row r="889" spans="1:12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  <c r="L889" s="2"/>
    </row>
    <row r="890" spans="1:12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  <c r="L890" s="2"/>
    </row>
    <row r="891" spans="1:12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  <c r="L891" s="2"/>
    </row>
    <row r="892" spans="1:12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  <c r="L892" s="2"/>
    </row>
    <row r="893" spans="1:12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  <c r="L893" s="2"/>
    </row>
    <row r="894" spans="1:12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  <c r="L894" s="2"/>
    </row>
    <row r="895" spans="1:12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  <c r="L895" s="2"/>
    </row>
    <row r="896" spans="1:12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  <c r="L896" s="2"/>
    </row>
    <row r="897" spans="1:12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  <c r="L897" s="2"/>
    </row>
    <row r="898" spans="1:12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  <c r="L898" s="2"/>
    </row>
    <row r="899" spans="1:12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  <c r="L899" s="2"/>
    </row>
    <row r="900" spans="1:12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  <c r="L900" s="2"/>
    </row>
    <row r="901" spans="1:12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  <c r="L901" s="2"/>
    </row>
    <row r="902" spans="1:12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  <c r="L902" s="2"/>
    </row>
    <row r="903" spans="1:12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  <c r="L903" s="2"/>
    </row>
    <row r="904" spans="1:12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  <c r="L904" s="2"/>
    </row>
    <row r="905" spans="1:12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  <c r="L905" s="2"/>
    </row>
    <row r="906" spans="1:12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  <c r="L906" s="2"/>
    </row>
    <row r="907" spans="1:12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  <c r="L907" s="2"/>
    </row>
    <row r="908" spans="1:12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  <c r="L908" s="2"/>
    </row>
    <row r="909" spans="1:12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  <c r="L909" s="2"/>
    </row>
    <row r="910" spans="1:12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  <c r="L910" s="2"/>
    </row>
    <row r="911" spans="1:12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  <c r="L911" s="2"/>
    </row>
    <row r="912" spans="1:12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  <c r="L912" s="2"/>
    </row>
    <row r="913" spans="1:12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  <c r="L913" s="2"/>
    </row>
    <row r="914" spans="1:12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  <c r="L914" s="2"/>
    </row>
    <row r="915" spans="1:12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  <c r="L915" s="2"/>
    </row>
    <row r="916" spans="1:12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  <c r="L916" s="2"/>
    </row>
    <row r="917" spans="1:12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  <c r="L917" s="2"/>
    </row>
    <row r="918" spans="1:12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  <c r="L918" s="2"/>
    </row>
    <row r="919" spans="1:12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  <c r="L919" s="2"/>
    </row>
    <row r="920" spans="1:12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  <c r="L920" s="2"/>
    </row>
    <row r="921" spans="1:12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  <c r="L921" s="2"/>
    </row>
    <row r="922" spans="1:12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  <c r="L922" s="2"/>
    </row>
    <row r="923" spans="1:12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  <c r="L923" s="2"/>
    </row>
    <row r="924" spans="1:12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  <c r="L924" s="2"/>
    </row>
    <row r="925" spans="1:12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  <c r="L925" s="2"/>
    </row>
    <row r="926" spans="1:12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  <c r="L926" s="2"/>
    </row>
    <row r="927" spans="1:12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  <c r="L927" s="2"/>
    </row>
    <row r="928" spans="1:12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  <c r="L928" s="2"/>
    </row>
    <row r="929" spans="1:12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  <c r="L929" s="2"/>
    </row>
    <row r="930" spans="1:12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  <c r="L930" s="2"/>
    </row>
    <row r="931" spans="1:12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  <c r="L931" s="2"/>
    </row>
    <row r="932" spans="1:12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  <c r="L932" s="2"/>
    </row>
    <row r="933" spans="1:12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  <c r="L933" s="2"/>
    </row>
    <row r="934" spans="1:12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  <c r="L934" s="2"/>
    </row>
    <row r="935" spans="1:12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  <c r="L935" s="2"/>
    </row>
    <row r="936" spans="1:12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  <c r="L936" s="2"/>
    </row>
    <row r="937" spans="1:12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  <c r="L937" s="2"/>
    </row>
    <row r="938" spans="1:12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  <c r="L938" s="2"/>
    </row>
    <row r="939" spans="1:12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  <c r="L939" s="2"/>
    </row>
    <row r="940" spans="1:12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  <c r="L940" s="2"/>
    </row>
    <row r="941" spans="1:12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  <c r="L941" s="2"/>
    </row>
    <row r="942" spans="1:12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  <c r="L942" s="2"/>
    </row>
    <row r="943" spans="1:12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  <c r="L943" s="2"/>
    </row>
    <row r="944" spans="1:12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  <c r="L944" s="2"/>
    </row>
    <row r="945" spans="1:12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  <c r="L945" s="2"/>
    </row>
    <row r="946" spans="1:12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  <c r="L946" s="2"/>
    </row>
    <row r="947" spans="1:12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  <c r="L947" s="2"/>
    </row>
    <row r="948" spans="1:12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  <c r="L948" s="2"/>
    </row>
    <row r="949" spans="1:12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  <c r="L949" s="2"/>
    </row>
    <row r="950" spans="1:12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  <c r="L950" s="2"/>
    </row>
    <row r="951" spans="1:12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  <c r="L951" s="2"/>
    </row>
    <row r="952" spans="1:12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  <c r="L952" s="2"/>
    </row>
    <row r="953" spans="1:12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  <c r="L953" s="2"/>
    </row>
    <row r="954" spans="1:12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  <c r="L954" s="2"/>
    </row>
    <row r="955" spans="1:12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  <c r="L955" s="2"/>
    </row>
    <row r="956" spans="1:12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  <c r="L956" s="2"/>
    </row>
    <row r="957" spans="1:12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  <c r="L957" s="2"/>
    </row>
    <row r="958" spans="1:12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  <c r="L958" s="2"/>
    </row>
    <row r="959" spans="1:12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  <c r="L959" s="2"/>
    </row>
    <row r="960" spans="1:12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  <c r="L960" s="2"/>
    </row>
    <row r="961" spans="1:12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  <c r="L961" s="2"/>
    </row>
    <row r="962" spans="1:12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  <c r="L962" s="2"/>
    </row>
    <row r="963" spans="1:12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  <c r="L963" s="2"/>
    </row>
    <row r="964" spans="1:12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  <c r="L964" s="2"/>
    </row>
    <row r="965" spans="1:12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  <c r="L965" s="2"/>
    </row>
    <row r="966" spans="1:12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  <c r="L966" s="2"/>
    </row>
    <row r="967" spans="1:12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  <c r="L967" s="2"/>
    </row>
    <row r="968" spans="1:12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  <c r="L968" s="2"/>
    </row>
    <row r="969" spans="1:12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  <c r="L969" s="2"/>
    </row>
    <row r="970" spans="1:12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  <c r="L970" s="2"/>
    </row>
    <row r="971" spans="1:12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  <c r="L971" s="2"/>
    </row>
    <row r="972" spans="1:12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  <c r="L972" s="2"/>
    </row>
    <row r="973" spans="1:12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  <c r="L973" s="2"/>
    </row>
    <row r="974" spans="1:12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  <c r="L974" s="2"/>
    </row>
    <row r="975" spans="1:12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  <c r="L975" s="2"/>
    </row>
    <row r="976" spans="1:12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  <c r="L976" s="2"/>
    </row>
    <row r="977" spans="1:12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  <c r="L977" s="2"/>
    </row>
    <row r="978" spans="1:12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  <c r="L978" s="2"/>
    </row>
    <row r="979" spans="1:12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  <c r="L979" s="2"/>
    </row>
    <row r="980" spans="1:12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  <c r="L980" s="2"/>
    </row>
    <row r="981" spans="1:12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  <c r="L981" s="2"/>
    </row>
    <row r="982" spans="1:12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  <c r="L982" s="2"/>
    </row>
    <row r="983" spans="1:12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  <c r="L983" s="2"/>
    </row>
    <row r="984" spans="1:12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  <c r="L984" s="2"/>
    </row>
    <row r="985" spans="1:12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  <c r="L985" s="2"/>
    </row>
    <row r="986" spans="1:12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  <c r="L986" s="2"/>
    </row>
    <row r="987" spans="1:12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  <c r="L987" s="2"/>
    </row>
    <row r="988" spans="1:12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  <c r="L988" s="2"/>
    </row>
    <row r="989" spans="1:12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  <c r="L989" s="2"/>
    </row>
    <row r="990" spans="1:12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  <c r="L990" s="2"/>
    </row>
    <row r="991" spans="1:12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  <c r="L991" s="2"/>
    </row>
    <row r="992" spans="1:12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  <c r="L992" s="2"/>
    </row>
    <row r="993" spans="1:12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  <c r="L993" s="2"/>
    </row>
    <row r="994" spans="1:12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  <c r="L994" s="2"/>
    </row>
    <row r="995" spans="1:12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  <c r="L995" s="2"/>
    </row>
    <row r="996" spans="1:12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  <c r="L996" s="2"/>
    </row>
    <row r="997" spans="1:12" ht="13" x14ac:dyDescent="0.15">
      <c r="A997" s="44"/>
      <c r="B997" s="11"/>
      <c r="C997" s="18"/>
      <c r="D997" s="19"/>
      <c r="E997" s="18"/>
      <c r="F997" s="35"/>
      <c r="G997" s="18"/>
      <c r="H997" s="18"/>
      <c r="I997" s="11"/>
      <c r="J997" s="42"/>
      <c r="L997" s="2"/>
    </row>
    <row r="998" spans="1:12" ht="13" x14ac:dyDescent="0.15">
      <c r="A998" s="44"/>
      <c r="B998" s="11"/>
      <c r="C998" s="18"/>
      <c r="D998" s="19"/>
      <c r="E998" s="18"/>
      <c r="F998" s="35"/>
      <c r="G998" s="18"/>
      <c r="H998" s="18"/>
      <c r="I998" s="11"/>
      <c r="J998" s="42"/>
      <c r="L998" s="2"/>
    </row>
  </sheetData>
  <mergeCells count="4">
    <mergeCell ref="A1:G2"/>
    <mergeCell ref="H1:H2"/>
    <mergeCell ref="I1:J2"/>
    <mergeCell ref="A3:H3"/>
  </mergeCells>
  <dataValidations count="1">
    <dataValidation type="list" allowBlank="1" sqref="A5:A269" xr:uid="{00000000-0002-0000-0A00-000000000000}">
      <formula1>#REF!</formula1>
    </dataValidation>
  </dataValidations>
  <pageMargins left="0.7" right="0.7" top="0.75" bottom="0.75" header="0" footer="0"/>
  <pageSetup paperSize="9" pageOrder="overThenDown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7981D"/>
    <outlinePr summaryBelow="0" summaryRight="0"/>
    <pageSetUpPr fitToPage="1"/>
  </sheetPr>
  <dimension ref="A1:X1006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5" defaultRowHeight="15.75" customHeight="1" x14ac:dyDescent="0.15"/>
  <cols>
    <col min="1" max="1" width="15" customWidth="1"/>
    <col min="2" max="2" width="30.6640625" customWidth="1"/>
    <col min="3" max="3" width="20.5" customWidth="1"/>
    <col min="4" max="4" width="20" customWidth="1"/>
    <col min="5" max="5" width="6.6640625" customWidth="1"/>
    <col min="6" max="6" width="10" customWidth="1"/>
    <col min="7" max="7" width="25.5" customWidth="1"/>
    <col min="8" max="8" width="45.3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44" t="s">
        <v>4</v>
      </c>
      <c r="J1" s="238"/>
    </row>
    <row r="2" spans="1:24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</row>
    <row r="3" spans="1:24" ht="19.5" customHeight="1" x14ac:dyDescent="0.15">
      <c r="A3" s="240" t="s">
        <v>116</v>
      </c>
      <c r="B3" s="238"/>
      <c r="C3" s="238"/>
      <c r="D3" s="238"/>
      <c r="E3" s="238"/>
      <c r="F3" s="238"/>
      <c r="G3" s="238"/>
      <c r="H3" s="238"/>
      <c r="I3" s="135"/>
      <c r="J3" s="135"/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117</v>
      </c>
      <c r="G4" s="9" t="s">
        <v>15</v>
      </c>
      <c r="H4" s="9" t="s">
        <v>10</v>
      </c>
      <c r="I4" s="9" t="s">
        <v>105</v>
      </c>
      <c r="J4" s="136" t="s">
        <v>118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7.75" hidden="1" customHeight="1" x14ac:dyDescent="0.15">
      <c r="A5" s="6"/>
      <c r="B5" s="11"/>
      <c r="C5" s="18"/>
      <c r="D5" s="19"/>
      <c r="E5" s="18"/>
      <c r="F5" s="35"/>
      <c r="G5" s="19"/>
      <c r="H5" s="21" t="s">
        <v>119</v>
      </c>
      <c r="I5" s="22">
        <v>1</v>
      </c>
      <c r="J5" s="137">
        <v>6000</v>
      </c>
    </row>
    <row r="6" spans="1:24" ht="125.25" customHeight="1" x14ac:dyDescent="0.15">
      <c r="A6" s="40" t="s">
        <v>25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61350</v>
      </c>
      <c r="G6" s="19" t="str">
        <f>IFERROR(VLOOKUP($A6,#REF!,7,0),"-")</f>
        <v>-</v>
      </c>
      <c r="H6" s="19" t="str">
        <f>IFERROR(VLOOKUP($A6,#REF!,8,0),"-")</f>
        <v>-</v>
      </c>
      <c r="I6" s="22">
        <v>1</v>
      </c>
      <c r="J6" s="137">
        <f t="shared" ref="J6:J14" si="0">IFERROR(I6*F6,"-")</f>
        <v>61350</v>
      </c>
    </row>
    <row r="7" spans="1:24" ht="114.75" customHeight="1" x14ac:dyDescent="0.15">
      <c r="A7" s="138" t="s">
        <v>23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20000</v>
      </c>
      <c r="G7" s="19" t="str">
        <f>IFERROR(VLOOKUP($A7,#REF!,7,0),"-")</f>
        <v>-</v>
      </c>
      <c r="H7" s="19" t="str">
        <f>IFERROR(VLOOKUP($A7,#REF!,8,0),"-")</f>
        <v>-</v>
      </c>
      <c r="I7" s="22">
        <v>1</v>
      </c>
      <c r="J7" s="137">
        <f t="shared" si="0"/>
        <v>20000</v>
      </c>
    </row>
    <row r="8" spans="1:24" ht="121.5" customHeight="1" x14ac:dyDescent="0.15">
      <c r="A8" s="40" t="s">
        <v>34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35" t="str">
        <f>IFERROR(VLOOKUP($A8,#REF!,6,0),"-")</f>
        <v>-</v>
      </c>
      <c r="G8" s="19" t="str">
        <f>IFERROR(VLOOKUP($A8,#REF!,7,0),"-")</f>
        <v>-</v>
      </c>
      <c r="H8" s="19" t="str">
        <f>IFERROR(VLOOKUP($A8,#REF!,8,0),"-")</f>
        <v>-</v>
      </c>
      <c r="I8" s="22">
        <v>1</v>
      </c>
      <c r="J8" s="137" t="str">
        <f t="shared" si="0"/>
        <v>-</v>
      </c>
    </row>
    <row r="9" spans="1:24" ht="112.5" customHeight="1" x14ac:dyDescent="0.15">
      <c r="A9" s="40" t="s">
        <v>35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7100</v>
      </c>
      <c r="G9" s="19" t="str">
        <f>IFERROR(VLOOKUP($A9,#REF!,7,0),"-")</f>
        <v>-</v>
      </c>
      <c r="H9" s="19" t="str">
        <f>IFERROR(VLOOKUP($A9,#REF!,8,0),"-")</f>
        <v>-</v>
      </c>
      <c r="I9" s="22">
        <v>1</v>
      </c>
      <c r="J9" s="137">
        <f t="shared" si="0"/>
        <v>7100</v>
      </c>
    </row>
    <row r="10" spans="1:24" ht="83.25" customHeight="1" x14ac:dyDescent="0.15">
      <c r="A10" s="138" t="s">
        <v>120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7000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1</v>
      </c>
      <c r="J10" s="137">
        <f t="shared" si="0"/>
        <v>7000</v>
      </c>
    </row>
    <row r="11" spans="1:24" ht="75" customHeight="1" x14ac:dyDescent="0.15">
      <c r="A11" s="38" t="s">
        <v>36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35" t="str">
        <f>IFERROR(VLOOKUP($A11,#REF!,6,0),"-")</f>
        <v>-</v>
      </c>
      <c r="G11" s="19" t="str">
        <f>IFERROR(VLOOKUP($A11,#REF!,7,0),"-")</f>
        <v>-</v>
      </c>
      <c r="H11" s="19" t="str">
        <f>IFERROR(VLOOKUP($A11,#REF!,8,0),"-")</f>
        <v>-</v>
      </c>
      <c r="I11" s="22">
        <v>1</v>
      </c>
      <c r="J11" s="137" t="str">
        <f t="shared" si="0"/>
        <v>-</v>
      </c>
    </row>
    <row r="12" spans="1:24" ht="116.25" customHeight="1" x14ac:dyDescent="0.15">
      <c r="A12" s="138" t="s">
        <v>11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11500</v>
      </c>
      <c r="G12" s="19" t="str">
        <f>IFERROR(VLOOKUP($A12,#REF!,7,0),"-")</f>
        <v>-</v>
      </c>
      <c r="H12" s="19" t="str">
        <f>IFERROR(VLOOKUP($A12,#REF!,8,0),"-")</f>
        <v>-</v>
      </c>
      <c r="I12" s="22">
        <v>1</v>
      </c>
      <c r="J12" s="137">
        <f t="shared" si="0"/>
        <v>11500</v>
      </c>
      <c r="K12" s="139"/>
      <c r="L12" s="11"/>
      <c r="M12" s="18"/>
      <c r="N12" s="19"/>
      <c r="O12" s="18"/>
      <c r="P12" s="35"/>
      <c r="Q12" s="19"/>
      <c r="R12" s="19"/>
      <c r="S12" s="22"/>
      <c r="T12" s="137"/>
    </row>
    <row r="13" spans="1:24" ht="62.25" customHeight="1" x14ac:dyDescent="0.15">
      <c r="A13" s="138" t="s">
        <v>32</v>
      </c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35" t="str">
        <f>IFERROR(VLOOKUP($A13,#REF!,6,0),"-")</f>
        <v>-</v>
      </c>
      <c r="G13" s="19" t="str">
        <f>IFERROR(VLOOKUP($A13,#REF!,7,0),"-")</f>
        <v>-</v>
      </c>
      <c r="H13" s="19" t="str">
        <f>IFERROR(VLOOKUP($A13,#REF!,8,0),"-")</f>
        <v>-</v>
      </c>
      <c r="I13" s="22">
        <v>1</v>
      </c>
      <c r="J13" s="137" t="str">
        <f t="shared" si="0"/>
        <v>-</v>
      </c>
      <c r="K13" s="140"/>
      <c r="L13" s="41"/>
      <c r="M13" s="75"/>
      <c r="N13" s="141"/>
      <c r="O13" s="75"/>
      <c r="P13" s="142"/>
      <c r="Q13" s="141"/>
      <c r="R13" s="141"/>
      <c r="S13" s="143"/>
      <c r="T13" s="144"/>
    </row>
    <row r="14" spans="1:24" ht="98.25" customHeight="1" x14ac:dyDescent="0.15">
      <c r="A14" s="138" t="s">
        <v>22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20">
        <v>34000</v>
      </c>
      <c r="G14" s="19" t="str">
        <f>IFERROR(VLOOKUP($A14,#REF!,7,0),"-")</f>
        <v>-</v>
      </c>
      <c r="H14" s="19" t="str">
        <f>IFERROR(VLOOKUP($A14,#REF!,8,0),"-")</f>
        <v>-</v>
      </c>
      <c r="I14" s="22">
        <v>1</v>
      </c>
      <c r="J14" s="137">
        <f t="shared" si="0"/>
        <v>34000</v>
      </c>
      <c r="K14" s="140"/>
      <c r="L14" s="41"/>
      <c r="M14" s="75"/>
      <c r="N14" s="141"/>
      <c r="O14" s="75"/>
      <c r="P14" s="142"/>
      <c r="Q14" s="141"/>
      <c r="R14" s="141"/>
      <c r="S14" s="143"/>
      <c r="T14" s="144"/>
    </row>
    <row r="15" spans="1:24" ht="28.5" customHeight="1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45" t="s">
        <v>121</v>
      </c>
      <c r="I15" s="146">
        <f>SUM(I6:I14)</f>
        <v>9</v>
      </c>
      <c r="J15" s="147">
        <f>SUM(J5:J14)</f>
        <v>146950</v>
      </c>
      <c r="K15" s="148"/>
    </row>
    <row r="16" spans="1:24" ht="16.5" customHeight="1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H16" s="42"/>
      <c r="I16" s="42"/>
      <c r="J16" s="149">
        <f>J15*0.15</f>
        <v>22042.5</v>
      </c>
      <c r="K16" s="150">
        <f>J15-J16</f>
        <v>124907.5</v>
      </c>
    </row>
    <row r="17" spans="1:10" ht="14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J17" s="42"/>
    </row>
    <row r="18" spans="1:10" ht="14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IFERROR(VLOOKUP($A15,#REF!,8,0),"-")</f>
        <v>-</v>
      </c>
      <c r="I18" s="11"/>
      <c r="J18" s="42"/>
    </row>
    <row r="19" spans="1:10" ht="14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 t="str">
        <f>IFERROR(VLOOKUP($A19,#REF!,6,0),"-")</f>
        <v>-</v>
      </c>
      <c r="G19" s="19" t="str">
        <f>IFERROR(VLOOKUP($A19,#REF!,7,0),"-")</f>
        <v>-</v>
      </c>
      <c r="H19" s="19" t="str">
        <f>IFERROR(VLOOKUP($A19,#REF!,8,0),"-")</f>
        <v>-</v>
      </c>
      <c r="I19" s="11"/>
      <c r="J19" s="42"/>
    </row>
    <row r="20" spans="1:10" ht="14" x14ac:dyDescent="0.15">
      <c r="A20" s="25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11"/>
      <c r="J20" s="151"/>
    </row>
    <row r="21" spans="1:10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11"/>
      <c r="J21" s="42"/>
    </row>
    <row r="22" spans="1:10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</row>
    <row r="23" spans="1:10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 t="str">
        <f>IFERROR(VLOOKUP($A23,#REF!,8,0),"-")</f>
        <v>-</v>
      </c>
      <c r="I23" s="11"/>
      <c r="J23" s="42"/>
    </row>
    <row r="24" spans="1:10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 t="str">
        <f>IFERROR(VLOOKUP($A24,#REF!,8,0),"-")</f>
        <v>-</v>
      </c>
      <c r="I24" s="11"/>
      <c r="J24" s="42"/>
    </row>
    <row r="25" spans="1:10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11"/>
      <c r="J25" s="42"/>
    </row>
    <row r="26" spans="1:10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 t="str">
        <f>IFERROR(VLOOKUP($A26,#REF!,8,0),"-")</f>
        <v>-</v>
      </c>
      <c r="I26" s="11"/>
      <c r="J26" s="42"/>
    </row>
    <row r="27" spans="1:10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 t="str">
        <f>IFERROR(VLOOKUP($A27,#REF!,8,0),"-")</f>
        <v>-</v>
      </c>
      <c r="I27" s="11"/>
      <c r="J27" s="42"/>
    </row>
    <row r="28" spans="1:10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</row>
    <row r="29" spans="1:10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 t="str">
        <f>IFERROR(VLOOKUP($A29,#REF!,8,0),"-")</f>
        <v>-</v>
      </c>
      <c r="I29" s="11"/>
      <c r="J29" s="42"/>
    </row>
    <row r="30" spans="1:10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 t="str">
        <f>IFERROR(VLOOKUP($A30,#REF!,8,0),"-")</f>
        <v>-</v>
      </c>
      <c r="I30" s="11"/>
      <c r="J30" s="42"/>
    </row>
    <row r="31" spans="1:10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 t="str">
        <f>IFERROR(VLOOKUP($A31,#REF!,8,0),"-")</f>
        <v>-</v>
      </c>
      <c r="I31" s="11"/>
      <c r="J31" s="42"/>
    </row>
    <row r="32" spans="1:10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 t="str">
        <f>IFERROR(VLOOKUP($A32,#REF!,8,0),"-")</f>
        <v>-</v>
      </c>
      <c r="I32" s="11"/>
      <c r="J32" s="42"/>
    </row>
    <row r="33" spans="1:10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 t="str">
        <f>IFERROR(VLOOKUP($A33,#REF!,8,0),"-")</f>
        <v>-</v>
      </c>
      <c r="I33" s="11"/>
      <c r="J33" s="42"/>
    </row>
    <row r="34" spans="1:10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</row>
    <row r="35" spans="1:10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</row>
    <row r="36" spans="1:10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 t="str">
        <f>IFERROR(VLOOKUP($A36,#REF!,8,0),"-")</f>
        <v>-</v>
      </c>
      <c r="I36" s="11"/>
      <c r="J36" s="42"/>
    </row>
    <row r="37" spans="1:10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9" t="str">
        <f>IFERROR(VLOOKUP($A37,#REF!,7,0),"-")</f>
        <v>-</v>
      </c>
      <c r="H37" s="19" t="str">
        <f>IFERROR(VLOOKUP($A37,#REF!,8,0),"-")</f>
        <v>-</v>
      </c>
      <c r="I37" s="11"/>
      <c r="J37" s="42"/>
    </row>
    <row r="38" spans="1:10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 t="str">
        <f>IFERROR(VLOOKUP($A38,#REF!,6,0),"-")</f>
        <v>-</v>
      </c>
      <c r="G38" s="19" t="str">
        <f>IFERROR(VLOOKUP($A38,#REF!,7,0),"-")</f>
        <v>-</v>
      </c>
      <c r="H38" s="19" t="str">
        <f>IFERROR(VLOOKUP($A38,#REF!,8,0),"-")</f>
        <v>-</v>
      </c>
      <c r="I38" s="11"/>
      <c r="J38" s="42"/>
    </row>
    <row r="39" spans="1:10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 t="str">
        <f>IFERROR(VLOOKUP($A39,#REF!,6,0),"-")</f>
        <v>-</v>
      </c>
      <c r="G39" s="19" t="str">
        <f>IFERROR(VLOOKUP($A39,#REF!,7,0),"-")</f>
        <v>-</v>
      </c>
      <c r="H39" s="19" t="str">
        <f>IFERROR(VLOOKUP($A39,#REF!,8,0),"-")</f>
        <v>-</v>
      </c>
      <c r="I39" s="11"/>
      <c r="J39" s="42"/>
    </row>
    <row r="40" spans="1:10" ht="14" x14ac:dyDescent="0.15">
      <c r="A40" s="25"/>
      <c r="B40" s="11" t="str">
        <f>IFERROR(VLOOKUP($A40,#REF!,2,0),"-")</f>
        <v>-</v>
      </c>
      <c r="C40" s="18" t="str">
        <f>IFERROR(VLOOKUP($A40,#REF!,3,0),"-")</f>
        <v>-</v>
      </c>
      <c r="D40" s="19" t="str">
        <f>IFERROR(VLOOKUP($A40,#REF!,4,0),"-")</f>
        <v>-</v>
      </c>
      <c r="E40" s="18" t="str">
        <f>IFERROR(VLOOKUP($A40,#REF!,5,0),"-")</f>
        <v>-</v>
      </c>
      <c r="F40" s="35" t="str">
        <f>IFERROR(VLOOKUP($A40,#REF!,6,0),"-")</f>
        <v>-</v>
      </c>
      <c r="G40" s="19" t="str">
        <f>IFERROR(VLOOKUP($A40,#REF!,7,0),"-")</f>
        <v>-</v>
      </c>
      <c r="H40" s="19" t="str">
        <f>IFERROR(VLOOKUP($A40,#REF!,8,0),"-")</f>
        <v>-</v>
      </c>
      <c r="I40" s="11"/>
      <c r="J40" s="42"/>
    </row>
    <row r="41" spans="1:10" ht="14" x14ac:dyDescent="0.15">
      <c r="A41" s="25"/>
      <c r="B41" s="11" t="str">
        <f>IFERROR(VLOOKUP($A41,#REF!,2,0),"-")</f>
        <v>-</v>
      </c>
      <c r="C41" s="18" t="str">
        <f>IFERROR(VLOOKUP($A41,#REF!,3,0),"-")</f>
        <v>-</v>
      </c>
      <c r="D41" s="19" t="str">
        <f>IFERROR(VLOOKUP($A41,#REF!,4,0),"-")</f>
        <v>-</v>
      </c>
      <c r="E41" s="18" t="str">
        <f>IFERROR(VLOOKUP($A41,#REF!,5,0),"-")</f>
        <v>-</v>
      </c>
      <c r="F41" s="35" t="str">
        <f>IFERROR(VLOOKUP($A41,#REF!,6,0),"-")</f>
        <v>-</v>
      </c>
      <c r="G41" s="19" t="str">
        <f>IFERROR(VLOOKUP($A41,#REF!,7,0),"-")</f>
        <v>-</v>
      </c>
      <c r="H41" s="19" t="str">
        <f>IFERROR(VLOOKUP($A41,#REF!,8,0),"-")</f>
        <v>-</v>
      </c>
      <c r="I41" s="11"/>
      <c r="J41" s="42"/>
    </row>
    <row r="42" spans="1:10" ht="14" x14ac:dyDescent="0.15">
      <c r="A42" s="25"/>
      <c r="B42" s="11" t="str">
        <f>IFERROR(VLOOKUP($A42,#REF!,2,0),"-")</f>
        <v>-</v>
      </c>
      <c r="C42" s="18" t="str">
        <f>IFERROR(VLOOKUP($A42,#REF!,3,0),"-")</f>
        <v>-</v>
      </c>
      <c r="D42" s="19" t="str">
        <f>IFERROR(VLOOKUP($A42,#REF!,4,0),"-")</f>
        <v>-</v>
      </c>
      <c r="E42" s="18" t="str">
        <f>IFERROR(VLOOKUP($A42,#REF!,5,0),"-")</f>
        <v>-</v>
      </c>
      <c r="F42" s="35" t="str">
        <f>IFERROR(VLOOKUP($A42,#REF!,6,0),"-")</f>
        <v>-</v>
      </c>
      <c r="G42" s="19" t="str">
        <f>IFERROR(VLOOKUP($A42,#REF!,7,0),"-")</f>
        <v>-</v>
      </c>
      <c r="H42" s="19" t="str">
        <f>IFERROR(VLOOKUP($A42,#REF!,8,0),"-")</f>
        <v>-</v>
      </c>
      <c r="I42" s="11"/>
      <c r="J42" s="42"/>
    </row>
    <row r="43" spans="1:10" ht="14" x14ac:dyDescent="0.15">
      <c r="A43" s="25"/>
      <c r="B43" s="11" t="str">
        <f>IFERROR(VLOOKUP($A43,#REF!,2,0),"-")</f>
        <v>-</v>
      </c>
      <c r="C43" s="18" t="str">
        <f>IFERROR(VLOOKUP($A43,#REF!,3,0),"-")</f>
        <v>-</v>
      </c>
      <c r="D43" s="19" t="str">
        <f>IFERROR(VLOOKUP($A43,#REF!,4,0),"-")</f>
        <v>-</v>
      </c>
      <c r="E43" s="18" t="str">
        <f>IFERROR(VLOOKUP($A43,#REF!,5,0),"-")</f>
        <v>-</v>
      </c>
      <c r="F43" s="35" t="str">
        <f>IFERROR(VLOOKUP($A43,#REF!,6,0),"-")</f>
        <v>-</v>
      </c>
      <c r="G43" s="19" t="str">
        <f>IFERROR(VLOOKUP($A43,#REF!,7,0),"-")</f>
        <v>-</v>
      </c>
      <c r="H43" s="19" t="str">
        <f>IFERROR(VLOOKUP($A43,#REF!,8,0),"-")</f>
        <v>-</v>
      </c>
      <c r="I43" s="11"/>
      <c r="J43" s="42"/>
    </row>
    <row r="44" spans="1:10" ht="14" x14ac:dyDescent="0.15">
      <c r="A44" s="25"/>
      <c r="B44" s="11" t="str">
        <f>IFERROR(VLOOKUP($A44,#REF!,2,0),"-")</f>
        <v>-</v>
      </c>
      <c r="C44" s="18" t="str">
        <f>IFERROR(VLOOKUP($A44,#REF!,3,0),"-")</f>
        <v>-</v>
      </c>
      <c r="D44" s="19" t="str">
        <f>IFERROR(VLOOKUP($A44,#REF!,4,0),"-")</f>
        <v>-</v>
      </c>
      <c r="E44" s="18" t="str">
        <f>IFERROR(VLOOKUP($A44,#REF!,5,0),"-")</f>
        <v>-</v>
      </c>
      <c r="F44" s="35" t="str">
        <f>IFERROR(VLOOKUP($A44,#REF!,6,0),"-")</f>
        <v>-</v>
      </c>
      <c r="G44" s="19" t="str">
        <f>IFERROR(VLOOKUP($A44,#REF!,7,0),"-")</f>
        <v>-</v>
      </c>
      <c r="H44" s="19" t="str">
        <f>IFERROR(VLOOKUP($A44,#REF!,8,0),"-")</f>
        <v>-</v>
      </c>
      <c r="I44" s="11"/>
      <c r="J44" s="42"/>
    </row>
    <row r="45" spans="1:10" ht="14" x14ac:dyDescent="0.15">
      <c r="A45" s="25"/>
      <c r="B45" s="11" t="str">
        <f>IFERROR(VLOOKUP($A45,#REF!,2,0),"-")</f>
        <v>-</v>
      </c>
      <c r="C45" s="18" t="str">
        <f>IFERROR(VLOOKUP($A45,#REF!,3,0),"-")</f>
        <v>-</v>
      </c>
      <c r="D45" s="19" t="str">
        <f>IFERROR(VLOOKUP($A45,#REF!,4,0),"-")</f>
        <v>-</v>
      </c>
      <c r="E45" s="18" t="str">
        <f>IFERROR(VLOOKUP($A45,#REF!,5,0),"-")</f>
        <v>-</v>
      </c>
      <c r="F45" s="35" t="str">
        <f>IFERROR(VLOOKUP($A45,#REF!,6,0),"-")</f>
        <v>-</v>
      </c>
      <c r="G45" s="19" t="str">
        <f>IFERROR(VLOOKUP($A45,#REF!,7,0),"-")</f>
        <v>-</v>
      </c>
      <c r="H45" s="19" t="str">
        <f>IFERROR(VLOOKUP($A45,#REF!,8,0),"-")</f>
        <v>-</v>
      </c>
      <c r="I45" s="11"/>
      <c r="J45" s="42"/>
    </row>
    <row r="46" spans="1:10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</row>
    <row r="47" spans="1:10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</row>
    <row r="48" spans="1:10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</row>
    <row r="49" spans="1:10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</row>
    <row r="50" spans="1:10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</row>
    <row r="51" spans="1:10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</row>
    <row r="52" spans="1:10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</row>
    <row r="53" spans="1:10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</row>
    <row r="54" spans="1:10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</row>
    <row r="55" spans="1:10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</row>
    <row r="56" spans="1:10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</row>
    <row r="57" spans="1:10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</row>
    <row r="58" spans="1:10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</row>
    <row r="59" spans="1:10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</row>
    <row r="60" spans="1:10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</row>
    <row r="61" spans="1:10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</row>
    <row r="62" spans="1:10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</row>
    <row r="63" spans="1:10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</row>
    <row r="64" spans="1:10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</row>
    <row r="65" spans="1:10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</row>
    <row r="66" spans="1:10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</row>
    <row r="67" spans="1:10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</row>
    <row r="68" spans="1:10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</row>
    <row r="69" spans="1:10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</row>
    <row r="70" spans="1:10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</row>
    <row r="71" spans="1:10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</row>
    <row r="72" spans="1:10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</row>
    <row r="73" spans="1:10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</row>
    <row r="74" spans="1:10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</row>
    <row r="75" spans="1:10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</row>
    <row r="76" spans="1:10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</row>
    <row r="77" spans="1:10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</row>
    <row r="78" spans="1:10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</row>
    <row r="79" spans="1:10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</row>
    <row r="80" spans="1:10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</row>
    <row r="81" spans="1:10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</row>
    <row r="82" spans="1:10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</row>
    <row r="83" spans="1:10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</row>
    <row r="84" spans="1:10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</row>
    <row r="85" spans="1:10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</row>
    <row r="86" spans="1:10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</row>
    <row r="87" spans="1:10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</row>
    <row r="88" spans="1:10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</row>
    <row r="89" spans="1:10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</row>
    <row r="90" spans="1:10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</row>
    <row r="91" spans="1:10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</row>
    <row r="92" spans="1:10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</row>
    <row r="93" spans="1:10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</row>
    <row r="94" spans="1:10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</row>
    <row r="95" spans="1:10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</row>
    <row r="96" spans="1:10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</row>
    <row r="97" spans="1:10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</row>
    <row r="98" spans="1:10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</row>
    <row r="99" spans="1:10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</row>
    <row r="100" spans="1:10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</row>
    <row r="101" spans="1:10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</row>
    <row r="102" spans="1:10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</row>
    <row r="103" spans="1:10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</row>
    <row r="104" spans="1:10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</row>
    <row r="105" spans="1:10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</row>
    <row r="106" spans="1:10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</row>
    <row r="107" spans="1:10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</row>
    <row r="108" spans="1:10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</row>
    <row r="109" spans="1:10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</row>
    <row r="110" spans="1:10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</row>
    <row r="111" spans="1:10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</row>
    <row r="112" spans="1:10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</row>
    <row r="113" spans="1:10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</row>
    <row r="114" spans="1:10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</row>
    <row r="115" spans="1:10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</row>
    <row r="116" spans="1:10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</row>
    <row r="117" spans="1:10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</row>
    <row r="118" spans="1:10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</row>
    <row r="119" spans="1:10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</row>
    <row r="120" spans="1:10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</row>
    <row r="121" spans="1:10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</row>
    <row r="122" spans="1:10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</row>
    <row r="123" spans="1:10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</row>
    <row r="124" spans="1:10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</row>
    <row r="125" spans="1:10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</row>
    <row r="126" spans="1:10" ht="13" x14ac:dyDescent="0.15">
      <c r="A126" s="43"/>
      <c r="B126" s="11"/>
      <c r="C126" s="18"/>
      <c r="D126" s="19"/>
      <c r="E126" s="18"/>
      <c r="F126" s="35"/>
      <c r="G126" s="18"/>
      <c r="H126" s="18"/>
      <c r="I126" s="11"/>
      <c r="J126" s="42"/>
    </row>
    <row r="127" spans="1:10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</row>
    <row r="128" spans="1:10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</row>
    <row r="129" spans="1:10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</row>
    <row r="130" spans="1:10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</row>
    <row r="131" spans="1:10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</row>
    <row r="132" spans="1:10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</row>
    <row r="133" spans="1:10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</row>
    <row r="134" spans="1:10" ht="13" x14ac:dyDescent="0.15">
      <c r="A134" s="25"/>
      <c r="B134" s="11"/>
      <c r="C134" s="18"/>
      <c r="D134" s="19"/>
      <c r="E134" s="18"/>
      <c r="F134" s="35"/>
      <c r="G134" s="18"/>
      <c r="H134" s="18"/>
      <c r="I134" s="11"/>
      <c r="J134" s="42"/>
    </row>
    <row r="135" spans="1:10" ht="13" x14ac:dyDescent="0.15">
      <c r="A135" s="25"/>
      <c r="B135" s="11"/>
      <c r="C135" s="18"/>
      <c r="D135" s="19"/>
      <c r="E135" s="18"/>
      <c r="F135" s="35"/>
      <c r="G135" s="18"/>
      <c r="H135" s="18"/>
      <c r="I135" s="11"/>
      <c r="J135" s="42"/>
    </row>
    <row r="136" spans="1:10" ht="13" x14ac:dyDescent="0.15">
      <c r="A136" s="25"/>
      <c r="B136" s="11"/>
      <c r="C136" s="18"/>
      <c r="D136" s="19"/>
      <c r="E136" s="18"/>
      <c r="F136" s="35"/>
      <c r="G136" s="18"/>
      <c r="H136" s="18"/>
      <c r="I136" s="11"/>
      <c r="J136" s="42"/>
    </row>
    <row r="137" spans="1:10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</row>
    <row r="138" spans="1:10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</row>
    <row r="139" spans="1:10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</row>
    <row r="140" spans="1:10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</row>
    <row r="141" spans="1:10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</row>
    <row r="142" spans="1:10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</row>
    <row r="143" spans="1:10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</row>
    <row r="144" spans="1:10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</row>
    <row r="145" spans="1:10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</row>
    <row r="146" spans="1:10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</row>
    <row r="147" spans="1:10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</row>
    <row r="148" spans="1:10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</row>
    <row r="149" spans="1:10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</row>
    <row r="150" spans="1:10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</row>
    <row r="151" spans="1:10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</row>
    <row r="152" spans="1:10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</row>
    <row r="153" spans="1:10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</row>
    <row r="154" spans="1:10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</row>
    <row r="155" spans="1:10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</row>
    <row r="156" spans="1:10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</row>
    <row r="157" spans="1:10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</row>
    <row r="158" spans="1:10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</row>
    <row r="159" spans="1:10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</row>
    <row r="160" spans="1:10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</row>
    <row r="161" spans="1:10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</row>
    <row r="162" spans="1:10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</row>
    <row r="163" spans="1:10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</row>
    <row r="164" spans="1:10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</row>
    <row r="165" spans="1:10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</row>
    <row r="166" spans="1:10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</row>
    <row r="167" spans="1:10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</row>
    <row r="168" spans="1:10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</row>
    <row r="169" spans="1:10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</row>
    <row r="170" spans="1:10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</row>
    <row r="171" spans="1:10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</row>
    <row r="172" spans="1:10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</row>
    <row r="173" spans="1:10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</row>
    <row r="174" spans="1:10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</row>
    <row r="175" spans="1:10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</row>
    <row r="176" spans="1:10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</row>
    <row r="177" spans="1:10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</row>
    <row r="178" spans="1:10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</row>
    <row r="179" spans="1:10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</row>
    <row r="180" spans="1:10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</row>
    <row r="181" spans="1:10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</row>
    <row r="182" spans="1:10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</row>
    <row r="183" spans="1:10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</row>
    <row r="184" spans="1:10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</row>
    <row r="185" spans="1:10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</row>
    <row r="186" spans="1:10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</row>
    <row r="187" spans="1:10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</row>
    <row r="188" spans="1:10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</row>
    <row r="189" spans="1:10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</row>
    <row r="190" spans="1:10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</row>
    <row r="191" spans="1:10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</row>
    <row r="192" spans="1:10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</row>
    <row r="193" spans="1:10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</row>
    <row r="194" spans="1:10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</row>
    <row r="195" spans="1:10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</row>
    <row r="196" spans="1:10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</row>
    <row r="197" spans="1:10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</row>
    <row r="198" spans="1:10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</row>
    <row r="199" spans="1:10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</row>
    <row r="200" spans="1:10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</row>
    <row r="201" spans="1:10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</row>
    <row r="202" spans="1:10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</row>
    <row r="203" spans="1:10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</row>
    <row r="204" spans="1:10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</row>
    <row r="205" spans="1:10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</row>
    <row r="206" spans="1:10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</row>
    <row r="207" spans="1:10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</row>
    <row r="208" spans="1:10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</row>
    <row r="209" spans="1:10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</row>
    <row r="210" spans="1:10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</row>
    <row r="211" spans="1:10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</row>
    <row r="212" spans="1:10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</row>
    <row r="213" spans="1:10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</row>
    <row r="214" spans="1:10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</row>
    <row r="215" spans="1:10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</row>
    <row r="216" spans="1:10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</row>
    <row r="217" spans="1:10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</row>
    <row r="218" spans="1:10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</row>
    <row r="219" spans="1:10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</row>
    <row r="220" spans="1:10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</row>
    <row r="221" spans="1:10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</row>
    <row r="222" spans="1:10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</row>
    <row r="223" spans="1:10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</row>
    <row r="224" spans="1:10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</row>
    <row r="225" spans="1:10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</row>
    <row r="226" spans="1:10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</row>
    <row r="227" spans="1:10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</row>
    <row r="228" spans="1:10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</row>
    <row r="229" spans="1:10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</row>
    <row r="230" spans="1:10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</row>
    <row r="231" spans="1:10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</row>
    <row r="232" spans="1:10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</row>
    <row r="233" spans="1:10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</row>
    <row r="234" spans="1:10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</row>
    <row r="235" spans="1:10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</row>
    <row r="236" spans="1:10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</row>
    <row r="237" spans="1:10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</row>
    <row r="238" spans="1:10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</row>
    <row r="239" spans="1:10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</row>
    <row r="240" spans="1:10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</row>
    <row r="241" spans="1:10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</row>
    <row r="242" spans="1:10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</row>
    <row r="243" spans="1:10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</row>
    <row r="244" spans="1:10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</row>
    <row r="245" spans="1:10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</row>
    <row r="246" spans="1:10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</row>
    <row r="247" spans="1:10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</row>
    <row r="248" spans="1:10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</row>
    <row r="249" spans="1:10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</row>
    <row r="250" spans="1:10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</row>
    <row r="251" spans="1:10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</row>
    <row r="252" spans="1:10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</row>
    <row r="253" spans="1:10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</row>
    <row r="254" spans="1:10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</row>
    <row r="255" spans="1:10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</row>
    <row r="256" spans="1:10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</row>
    <row r="257" spans="1:10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</row>
    <row r="258" spans="1:10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</row>
    <row r="259" spans="1:10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</row>
    <row r="260" spans="1:10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</row>
    <row r="261" spans="1:10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</row>
    <row r="262" spans="1:10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</row>
    <row r="263" spans="1:10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</row>
    <row r="264" spans="1:10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</row>
    <row r="265" spans="1:10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</row>
    <row r="266" spans="1:10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</row>
    <row r="267" spans="1:10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</row>
    <row r="268" spans="1:10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</row>
    <row r="269" spans="1:10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</row>
    <row r="270" spans="1:10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</row>
    <row r="271" spans="1:10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</row>
    <row r="272" spans="1:10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</row>
    <row r="273" spans="1:10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</row>
    <row r="274" spans="1:10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</row>
    <row r="275" spans="1:10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</row>
    <row r="276" spans="1:10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</row>
    <row r="277" spans="1:10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</row>
    <row r="278" spans="1:10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</row>
    <row r="279" spans="1:10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</row>
    <row r="280" spans="1:10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</row>
    <row r="281" spans="1:10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</row>
    <row r="282" spans="1:10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</row>
    <row r="283" spans="1:10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</row>
    <row r="284" spans="1:10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</row>
    <row r="285" spans="1:10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</row>
    <row r="286" spans="1:10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</row>
    <row r="287" spans="1:10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</row>
    <row r="288" spans="1:10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</row>
    <row r="289" spans="1:10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</row>
    <row r="290" spans="1:10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</row>
    <row r="291" spans="1:10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</row>
    <row r="292" spans="1:10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</row>
    <row r="293" spans="1:10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</row>
    <row r="294" spans="1:10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</row>
    <row r="295" spans="1:10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</row>
    <row r="296" spans="1:10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</row>
    <row r="297" spans="1:10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</row>
    <row r="298" spans="1:10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</row>
    <row r="299" spans="1:10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</row>
    <row r="300" spans="1:10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</row>
    <row r="301" spans="1:10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</row>
    <row r="302" spans="1:10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</row>
    <row r="303" spans="1:10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</row>
    <row r="304" spans="1:10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</row>
    <row r="305" spans="1:10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</row>
    <row r="306" spans="1:10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</row>
    <row r="307" spans="1:10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</row>
    <row r="308" spans="1:10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</row>
    <row r="309" spans="1:10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</row>
    <row r="310" spans="1:10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</row>
    <row r="311" spans="1:10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</row>
    <row r="312" spans="1:10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</row>
    <row r="313" spans="1:10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</row>
    <row r="314" spans="1:10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</row>
    <row r="315" spans="1:10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</row>
    <row r="316" spans="1:10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</row>
    <row r="317" spans="1:10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</row>
    <row r="318" spans="1:10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</row>
    <row r="319" spans="1:10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</row>
    <row r="320" spans="1:10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</row>
    <row r="321" spans="1:10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</row>
    <row r="322" spans="1:10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</row>
    <row r="323" spans="1:10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</row>
    <row r="324" spans="1:10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</row>
    <row r="325" spans="1:10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</row>
    <row r="326" spans="1:10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</row>
    <row r="327" spans="1:10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</row>
    <row r="328" spans="1:10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</row>
    <row r="329" spans="1:10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</row>
    <row r="330" spans="1:10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</row>
    <row r="331" spans="1:10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</row>
    <row r="332" spans="1:10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</row>
    <row r="333" spans="1:10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</row>
    <row r="334" spans="1:10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</row>
    <row r="335" spans="1:10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</row>
    <row r="336" spans="1:10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</row>
    <row r="337" spans="1:10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</row>
    <row r="338" spans="1:10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</row>
    <row r="339" spans="1:10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</row>
    <row r="340" spans="1:10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</row>
    <row r="341" spans="1:10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</row>
    <row r="342" spans="1:10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</row>
    <row r="343" spans="1:10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</row>
    <row r="344" spans="1:10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</row>
    <row r="345" spans="1:10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</row>
    <row r="346" spans="1:10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</row>
    <row r="347" spans="1:10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</row>
    <row r="348" spans="1:10" ht="13" x14ac:dyDescent="0.15">
      <c r="A348" s="43"/>
      <c r="B348" s="11"/>
      <c r="C348" s="18"/>
      <c r="D348" s="19"/>
      <c r="E348" s="18"/>
      <c r="F348" s="35"/>
      <c r="G348" s="18"/>
      <c r="H348" s="18"/>
      <c r="I348" s="11"/>
      <c r="J348" s="42"/>
    </row>
    <row r="349" spans="1:10" ht="13" x14ac:dyDescent="0.15">
      <c r="A349" s="43"/>
      <c r="B349" s="11"/>
      <c r="C349" s="18"/>
      <c r="D349" s="19"/>
      <c r="E349" s="18"/>
      <c r="F349" s="35"/>
      <c r="G349" s="18"/>
      <c r="H349" s="18"/>
      <c r="I349" s="11"/>
      <c r="J349" s="42"/>
    </row>
    <row r="350" spans="1:10" ht="13" x14ac:dyDescent="0.15">
      <c r="A350" s="43"/>
      <c r="B350" s="11"/>
      <c r="C350" s="18"/>
      <c r="D350" s="19"/>
      <c r="E350" s="18"/>
      <c r="F350" s="35"/>
      <c r="G350" s="18"/>
      <c r="H350" s="18"/>
      <c r="I350" s="11"/>
      <c r="J350" s="42"/>
    </row>
    <row r="351" spans="1:10" ht="13" x14ac:dyDescent="0.15">
      <c r="A351" s="43"/>
      <c r="B351" s="11"/>
      <c r="C351" s="18"/>
      <c r="D351" s="19"/>
      <c r="E351" s="18"/>
      <c r="F351" s="35"/>
      <c r="G351" s="18"/>
      <c r="H351" s="18"/>
      <c r="I351" s="11"/>
      <c r="J351" s="42"/>
    </row>
    <row r="352" spans="1:10" ht="13" x14ac:dyDescent="0.15">
      <c r="A352" s="43"/>
      <c r="B352" s="11"/>
      <c r="C352" s="18"/>
      <c r="D352" s="19"/>
      <c r="E352" s="18"/>
      <c r="F352" s="35"/>
      <c r="G352" s="18"/>
      <c r="H352" s="18"/>
      <c r="I352" s="11"/>
      <c r="J352" s="42"/>
    </row>
    <row r="353" spans="1:10" ht="13" x14ac:dyDescent="0.15">
      <c r="A353" s="43"/>
      <c r="B353" s="11"/>
      <c r="C353" s="18"/>
      <c r="D353" s="19"/>
      <c r="E353" s="18"/>
      <c r="F353" s="35"/>
      <c r="G353" s="18"/>
      <c r="H353" s="18"/>
      <c r="I353" s="11"/>
      <c r="J353" s="42"/>
    </row>
    <row r="354" spans="1:10" ht="13" x14ac:dyDescent="0.15">
      <c r="A354" s="43"/>
      <c r="B354" s="11"/>
      <c r="C354" s="18"/>
      <c r="D354" s="19"/>
      <c r="E354" s="18"/>
      <c r="F354" s="35"/>
      <c r="G354" s="18"/>
      <c r="H354" s="18"/>
      <c r="I354" s="11"/>
      <c r="J354" s="42"/>
    </row>
    <row r="355" spans="1:10" ht="13" x14ac:dyDescent="0.15">
      <c r="A355" s="43"/>
      <c r="B355" s="11"/>
      <c r="C355" s="18"/>
      <c r="D355" s="19"/>
      <c r="E355" s="18"/>
      <c r="F355" s="35"/>
      <c r="G355" s="18"/>
      <c r="H355" s="18"/>
      <c r="I355" s="11"/>
      <c r="J355" s="42"/>
    </row>
    <row r="356" spans="1:10" ht="13" x14ac:dyDescent="0.15">
      <c r="A356" s="43"/>
      <c r="B356" s="11"/>
      <c r="C356" s="18"/>
      <c r="D356" s="19"/>
      <c r="E356" s="18"/>
      <c r="F356" s="35"/>
      <c r="G356" s="18"/>
      <c r="H356" s="18"/>
      <c r="I356" s="11"/>
      <c r="J356" s="42"/>
    </row>
    <row r="357" spans="1:10" ht="13" x14ac:dyDescent="0.15">
      <c r="A357" s="43"/>
      <c r="B357" s="11"/>
      <c r="C357" s="18"/>
      <c r="D357" s="19"/>
      <c r="E357" s="18"/>
      <c r="F357" s="35"/>
      <c r="G357" s="18"/>
      <c r="H357" s="18"/>
      <c r="I357" s="11"/>
      <c r="J357" s="42"/>
    </row>
    <row r="358" spans="1:10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</row>
    <row r="359" spans="1:10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</row>
    <row r="360" spans="1:10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</row>
    <row r="361" spans="1:10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</row>
    <row r="362" spans="1:10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</row>
    <row r="363" spans="1:10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</row>
    <row r="364" spans="1:10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</row>
    <row r="365" spans="1:10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</row>
    <row r="366" spans="1:10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</row>
    <row r="367" spans="1:10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</row>
    <row r="368" spans="1:10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</row>
    <row r="369" spans="1:10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</row>
    <row r="370" spans="1:10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</row>
    <row r="371" spans="1:10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</row>
    <row r="372" spans="1:10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</row>
    <row r="373" spans="1:10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</row>
    <row r="374" spans="1:10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</row>
    <row r="375" spans="1:10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</row>
    <row r="376" spans="1:10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</row>
    <row r="377" spans="1:10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</row>
    <row r="378" spans="1:10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</row>
    <row r="379" spans="1:10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</row>
    <row r="380" spans="1:10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</row>
    <row r="381" spans="1:10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</row>
    <row r="382" spans="1:10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</row>
    <row r="383" spans="1:10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</row>
    <row r="384" spans="1:10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</row>
    <row r="385" spans="1:10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</row>
    <row r="386" spans="1:10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</row>
    <row r="387" spans="1:10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</row>
    <row r="388" spans="1:10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</row>
    <row r="389" spans="1:10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</row>
    <row r="390" spans="1:10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</row>
    <row r="391" spans="1:10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</row>
    <row r="392" spans="1:10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</row>
    <row r="393" spans="1:10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</row>
    <row r="394" spans="1:10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</row>
    <row r="395" spans="1:10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</row>
    <row r="396" spans="1:10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</row>
    <row r="397" spans="1:10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</row>
    <row r="398" spans="1:10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</row>
    <row r="399" spans="1:10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</row>
    <row r="400" spans="1:10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</row>
    <row r="401" spans="1:10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</row>
    <row r="402" spans="1:10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</row>
    <row r="403" spans="1:10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</row>
    <row r="404" spans="1:10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</row>
    <row r="405" spans="1:10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</row>
    <row r="406" spans="1:10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</row>
    <row r="407" spans="1:10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</row>
    <row r="408" spans="1:10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</row>
    <row r="409" spans="1:10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</row>
    <row r="410" spans="1:10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</row>
    <row r="411" spans="1:10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</row>
    <row r="412" spans="1:10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</row>
    <row r="413" spans="1:10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</row>
    <row r="414" spans="1:10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</row>
    <row r="415" spans="1:10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</row>
    <row r="416" spans="1:10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</row>
    <row r="417" spans="1:10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</row>
    <row r="418" spans="1:10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</row>
    <row r="419" spans="1:10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</row>
    <row r="420" spans="1:10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</row>
    <row r="421" spans="1:10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</row>
    <row r="422" spans="1:10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</row>
    <row r="423" spans="1:10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</row>
    <row r="424" spans="1:10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</row>
    <row r="425" spans="1:10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</row>
    <row r="426" spans="1:10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</row>
    <row r="427" spans="1:10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</row>
    <row r="428" spans="1:10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</row>
    <row r="429" spans="1:10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</row>
    <row r="430" spans="1:10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</row>
    <row r="431" spans="1:10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</row>
    <row r="432" spans="1:10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</row>
    <row r="433" spans="1:10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</row>
    <row r="434" spans="1:10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</row>
    <row r="435" spans="1:10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</row>
    <row r="436" spans="1:10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</row>
    <row r="437" spans="1:10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</row>
    <row r="438" spans="1:10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</row>
    <row r="439" spans="1:10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</row>
    <row r="440" spans="1:10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</row>
    <row r="441" spans="1:10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</row>
    <row r="442" spans="1:10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</row>
    <row r="443" spans="1:10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</row>
    <row r="444" spans="1:10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</row>
    <row r="445" spans="1:10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</row>
    <row r="446" spans="1:10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</row>
    <row r="447" spans="1:10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</row>
    <row r="448" spans="1:10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</row>
    <row r="449" spans="1:10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</row>
    <row r="450" spans="1:10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</row>
    <row r="451" spans="1:10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</row>
    <row r="452" spans="1:10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</row>
    <row r="453" spans="1:10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</row>
    <row r="454" spans="1:10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</row>
    <row r="455" spans="1:10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</row>
    <row r="456" spans="1:10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</row>
    <row r="457" spans="1:10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</row>
    <row r="458" spans="1:10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</row>
    <row r="459" spans="1:10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</row>
    <row r="460" spans="1:10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</row>
    <row r="461" spans="1:10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</row>
    <row r="462" spans="1:10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</row>
    <row r="463" spans="1:10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</row>
    <row r="464" spans="1:10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</row>
    <row r="465" spans="1:10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</row>
    <row r="466" spans="1:10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</row>
    <row r="467" spans="1:10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</row>
    <row r="468" spans="1:10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</row>
    <row r="469" spans="1:10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</row>
    <row r="470" spans="1:10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</row>
    <row r="471" spans="1:10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</row>
    <row r="472" spans="1:10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</row>
    <row r="473" spans="1:10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</row>
    <row r="474" spans="1:10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</row>
    <row r="475" spans="1:10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</row>
    <row r="476" spans="1:10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</row>
    <row r="477" spans="1:10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</row>
    <row r="478" spans="1:10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</row>
    <row r="479" spans="1:10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</row>
    <row r="480" spans="1:10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</row>
    <row r="481" spans="1:10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</row>
    <row r="482" spans="1:10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</row>
    <row r="483" spans="1:10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</row>
    <row r="484" spans="1:10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</row>
    <row r="485" spans="1:10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</row>
    <row r="486" spans="1:10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</row>
    <row r="487" spans="1:10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</row>
    <row r="488" spans="1:10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</row>
    <row r="489" spans="1:10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</row>
    <row r="490" spans="1:10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</row>
    <row r="491" spans="1:10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</row>
    <row r="492" spans="1:10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</row>
    <row r="493" spans="1:10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</row>
    <row r="494" spans="1:10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</row>
    <row r="495" spans="1:10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</row>
    <row r="496" spans="1:10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</row>
    <row r="497" spans="1:10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</row>
    <row r="498" spans="1:10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</row>
    <row r="499" spans="1:10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</row>
    <row r="500" spans="1:10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</row>
    <row r="501" spans="1:10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</row>
    <row r="502" spans="1:10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</row>
    <row r="503" spans="1:10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</row>
    <row r="504" spans="1:10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</row>
    <row r="505" spans="1:10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</row>
    <row r="506" spans="1:10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</row>
    <row r="507" spans="1:10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</row>
    <row r="508" spans="1:10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</row>
    <row r="509" spans="1:10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</row>
    <row r="510" spans="1:10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</row>
    <row r="511" spans="1:10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</row>
    <row r="512" spans="1:10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</row>
    <row r="513" spans="1:10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</row>
    <row r="514" spans="1:10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</row>
    <row r="515" spans="1:10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</row>
    <row r="516" spans="1:10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</row>
    <row r="517" spans="1:10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</row>
    <row r="518" spans="1:10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</row>
    <row r="519" spans="1:10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</row>
    <row r="520" spans="1:10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</row>
    <row r="521" spans="1:10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</row>
    <row r="522" spans="1:10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</row>
    <row r="523" spans="1:10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</row>
    <row r="524" spans="1:10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</row>
    <row r="525" spans="1:10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</row>
    <row r="526" spans="1:10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</row>
    <row r="527" spans="1:10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</row>
    <row r="528" spans="1:10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</row>
    <row r="529" spans="1:10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</row>
    <row r="530" spans="1:10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</row>
    <row r="531" spans="1:10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</row>
    <row r="532" spans="1:10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</row>
    <row r="533" spans="1:10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</row>
    <row r="534" spans="1:10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</row>
    <row r="535" spans="1:10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</row>
    <row r="536" spans="1:10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</row>
    <row r="537" spans="1:10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</row>
    <row r="538" spans="1:10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</row>
    <row r="539" spans="1:10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</row>
    <row r="540" spans="1:10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</row>
    <row r="541" spans="1:10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</row>
    <row r="542" spans="1:10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</row>
    <row r="543" spans="1:10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</row>
    <row r="544" spans="1:10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</row>
    <row r="545" spans="1:10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</row>
    <row r="546" spans="1:10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</row>
    <row r="547" spans="1:10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</row>
    <row r="548" spans="1:10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</row>
    <row r="549" spans="1:10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</row>
    <row r="550" spans="1:10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</row>
    <row r="551" spans="1:10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</row>
    <row r="552" spans="1:10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</row>
    <row r="553" spans="1:10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</row>
    <row r="554" spans="1:10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</row>
    <row r="555" spans="1:10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</row>
    <row r="556" spans="1:10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</row>
    <row r="557" spans="1:10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</row>
    <row r="558" spans="1:10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</row>
    <row r="559" spans="1:10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</row>
    <row r="560" spans="1:10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</row>
    <row r="561" spans="1:10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</row>
    <row r="562" spans="1:10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</row>
    <row r="563" spans="1:10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</row>
    <row r="564" spans="1:10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</row>
    <row r="565" spans="1:10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</row>
    <row r="566" spans="1:10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</row>
    <row r="567" spans="1:10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</row>
    <row r="568" spans="1:10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</row>
    <row r="569" spans="1:10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</row>
    <row r="570" spans="1:10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</row>
    <row r="571" spans="1:10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</row>
    <row r="572" spans="1:10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</row>
    <row r="573" spans="1:10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</row>
    <row r="574" spans="1:10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</row>
    <row r="575" spans="1:10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</row>
    <row r="576" spans="1:10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</row>
    <row r="577" spans="1:10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</row>
    <row r="578" spans="1:10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</row>
    <row r="579" spans="1:10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</row>
    <row r="580" spans="1:10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</row>
    <row r="581" spans="1:10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</row>
    <row r="582" spans="1:10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</row>
    <row r="583" spans="1:10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</row>
    <row r="584" spans="1:10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</row>
    <row r="585" spans="1:10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</row>
    <row r="586" spans="1:10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</row>
    <row r="587" spans="1:10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</row>
    <row r="588" spans="1:10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</row>
    <row r="589" spans="1:10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</row>
    <row r="590" spans="1:10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</row>
    <row r="591" spans="1:10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</row>
    <row r="592" spans="1:10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</row>
    <row r="593" spans="1:10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</row>
    <row r="594" spans="1:10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</row>
    <row r="595" spans="1:10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</row>
    <row r="596" spans="1:10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</row>
    <row r="597" spans="1:10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</row>
    <row r="598" spans="1:10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</row>
    <row r="599" spans="1:10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</row>
    <row r="600" spans="1:10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</row>
    <row r="601" spans="1:10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</row>
    <row r="602" spans="1:10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</row>
    <row r="603" spans="1:10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</row>
    <row r="604" spans="1:10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</row>
    <row r="605" spans="1:10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</row>
    <row r="606" spans="1:10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</row>
    <row r="607" spans="1:10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</row>
    <row r="608" spans="1:10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</row>
    <row r="609" spans="1:10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</row>
    <row r="610" spans="1:10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</row>
    <row r="611" spans="1:10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</row>
    <row r="612" spans="1:10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</row>
    <row r="613" spans="1:10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</row>
    <row r="614" spans="1:10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</row>
    <row r="615" spans="1:10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</row>
    <row r="616" spans="1:10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</row>
    <row r="617" spans="1:10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</row>
    <row r="618" spans="1:10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</row>
    <row r="619" spans="1:10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</row>
    <row r="620" spans="1:10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</row>
    <row r="621" spans="1:10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</row>
    <row r="622" spans="1:10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</row>
    <row r="623" spans="1:10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</row>
    <row r="624" spans="1:10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</row>
    <row r="625" spans="1:10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</row>
    <row r="626" spans="1:10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</row>
    <row r="627" spans="1:10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</row>
    <row r="628" spans="1:10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</row>
    <row r="629" spans="1:10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</row>
    <row r="630" spans="1:10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</row>
    <row r="631" spans="1:10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</row>
    <row r="632" spans="1:10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</row>
    <row r="633" spans="1:10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</row>
    <row r="634" spans="1:10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</row>
    <row r="635" spans="1:10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</row>
    <row r="636" spans="1:10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</row>
    <row r="637" spans="1:10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</row>
    <row r="638" spans="1:10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</row>
    <row r="639" spans="1:10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</row>
    <row r="640" spans="1:10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</row>
    <row r="641" spans="1:10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</row>
    <row r="642" spans="1:10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</row>
    <row r="643" spans="1:10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</row>
    <row r="644" spans="1:10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</row>
    <row r="645" spans="1:10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</row>
    <row r="646" spans="1:10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</row>
    <row r="647" spans="1:10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</row>
    <row r="648" spans="1:10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</row>
    <row r="649" spans="1:10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</row>
    <row r="650" spans="1:10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</row>
    <row r="651" spans="1:10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</row>
    <row r="652" spans="1:10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</row>
    <row r="653" spans="1:10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</row>
    <row r="654" spans="1:10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</row>
    <row r="655" spans="1:10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</row>
    <row r="656" spans="1:10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</row>
    <row r="657" spans="1:10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</row>
    <row r="658" spans="1:10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</row>
    <row r="659" spans="1:10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</row>
    <row r="660" spans="1:10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</row>
    <row r="661" spans="1:10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</row>
    <row r="662" spans="1:10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</row>
    <row r="663" spans="1:10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</row>
    <row r="664" spans="1:10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</row>
    <row r="665" spans="1:10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</row>
    <row r="666" spans="1:10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</row>
    <row r="667" spans="1:10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</row>
    <row r="668" spans="1:10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</row>
    <row r="669" spans="1:10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</row>
    <row r="670" spans="1:10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</row>
    <row r="671" spans="1:10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</row>
    <row r="672" spans="1:10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</row>
    <row r="673" spans="1:10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</row>
    <row r="674" spans="1:10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</row>
    <row r="675" spans="1:10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</row>
    <row r="676" spans="1:10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</row>
    <row r="677" spans="1:10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</row>
    <row r="678" spans="1:10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</row>
    <row r="679" spans="1:10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</row>
    <row r="680" spans="1:10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</row>
    <row r="681" spans="1:10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</row>
    <row r="682" spans="1:10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</row>
    <row r="683" spans="1:10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</row>
    <row r="684" spans="1:10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</row>
    <row r="685" spans="1:10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</row>
    <row r="686" spans="1:10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</row>
    <row r="687" spans="1:10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</row>
    <row r="688" spans="1:10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</row>
    <row r="689" spans="1:10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</row>
    <row r="690" spans="1:10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</row>
    <row r="691" spans="1:10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</row>
    <row r="692" spans="1:10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</row>
    <row r="693" spans="1:10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</row>
    <row r="694" spans="1:10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</row>
    <row r="695" spans="1:10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</row>
    <row r="696" spans="1:10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</row>
    <row r="697" spans="1:10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</row>
    <row r="698" spans="1:10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</row>
    <row r="699" spans="1:10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</row>
    <row r="700" spans="1:10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</row>
    <row r="701" spans="1:10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</row>
    <row r="702" spans="1:10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</row>
    <row r="703" spans="1:10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</row>
    <row r="704" spans="1:10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</row>
    <row r="705" spans="1:10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</row>
    <row r="706" spans="1:10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</row>
    <row r="707" spans="1:10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</row>
    <row r="708" spans="1:10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</row>
    <row r="709" spans="1:10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</row>
    <row r="710" spans="1:10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</row>
    <row r="711" spans="1:10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</row>
    <row r="712" spans="1:10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</row>
    <row r="713" spans="1:10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</row>
    <row r="714" spans="1:10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</row>
    <row r="715" spans="1:10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</row>
    <row r="716" spans="1:10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</row>
    <row r="717" spans="1:10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</row>
    <row r="718" spans="1:10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</row>
    <row r="719" spans="1:10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</row>
    <row r="720" spans="1:10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</row>
    <row r="721" spans="1:10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</row>
    <row r="722" spans="1:10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</row>
    <row r="723" spans="1:10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</row>
    <row r="724" spans="1:10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</row>
    <row r="725" spans="1:10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</row>
    <row r="726" spans="1:10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</row>
    <row r="727" spans="1:10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</row>
    <row r="728" spans="1:10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</row>
    <row r="729" spans="1:10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</row>
    <row r="730" spans="1:10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</row>
    <row r="731" spans="1:10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</row>
    <row r="732" spans="1:10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</row>
    <row r="733" spans="1:10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</row>
    <row r="734" spans="1:10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</row>
    <row r="735" spans="1:10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</row>
    <row r="736" spans="1:10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</row>
    <row r="737" spans="1:10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</row>
    <row r="738" spans="1:10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</row>
    <row r="739" spans="1:10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</row>
    <row r="740" spans="1:10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</row>
    <row r="741" spans="1:10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</row>
    <row r="742" spans="1:10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</row>
    <row r="743" spans="1:10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</row>
    <row r="744" spans="1:10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</row>
    <row r="745" spans="1:10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</row>
    <row r="746" spans="1:10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</row>
    <row r="747" spans="1:10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</row>
    <row r="748" spans="1:10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</row>
    <row r="749" spans="1:10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</row>
    <row r="750" spans="1:10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</row>
    <row r="751" spans="1:10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</row>
    <row r="752" spans="1:10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</row>
    <row r="753" spans="1:10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</row>
    <row r="754" spans="1:10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</row>
    <row r="755" spans="1:10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</row>
    <row r="756" spans="1:10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</row>
    <row r="757" spans="1:10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</row>
    <row r="758" spans="1:10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</row>
    <row r="759" spans="1:10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</row>
    <row r="760" spans="1:10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</row>
    <row r="761" spans="1:10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</row>
    <row r="762" spans="1:10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</row>
    <row r="763" spans="1:10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</row>
    <row r="764" spans="1:10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</row>
    <row r="765" spans="1:10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</row>
    <row r="766" spans="1:10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</row>
    <row r="767" spans="1:10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</row>
    <row r="768" spans="1:10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</row>
    <row r="769" spans="1:10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</row>
    <row r="770" spans="1:10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</row>
    <row r="771" spans="1:10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</row>
    <row r="772" spans="1:10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</row>
    <row r="773" spans="1:10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</row>
    <row r="774" spans="1:10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</row>
    <row r="775" spans="1:10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</row>
    <row r="776" spans="1:10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</row>
    <row r="777" spans="1:10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</row>
    <row r="778" spans="1:10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</row>
    <row r="779" spans="1:10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</row>
    <row r="780" spans="1:10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</row>
    <row r="781" spans="1:10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</row>
    <row r="782" spans="1:10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</row>
    <row r="783" spans="1:10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</row>
    <row r="784" spans="1:10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</row>
    <row r="785" spans="1:10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</row>
    <row r="786" spans="1:10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</row>
    <row r="787" spans="1:10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</row>
    <row r="788" spans="1:10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</row>
    <row r="789" spans="1:10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</row>
    <row r="790" spans="1:10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</row>
    <row r="791" spans="1:10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</row>
    <row r="792" spans="1:10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</row>
    <row r="793" spans="1:10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</row>
    <row r="794" spans="1:10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</row>
    <row r="795" spans="1:10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</row>
    <row r="796" spans="1:10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</row>
    <row r="797" spans="1:10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</row>
    <row r="798" spans="1:10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</row>
    <row r="799" spans="1:10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</row>
    <row r="800" spans="1:10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</row>
    <row r="801" spans="1:10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</row>
    <row r="802" spans="1:10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</row>
    <row r="803" spans="1:10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</row>
    <row r="804" spans="1:10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</row>
    <row r="805" spans="1:10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</row>
    <row r="806" spans="1:10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</row>
    <row r="807" spans="1:10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</row>
    <row r="808" spans="1:10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</row>
    <row r="809" spans="1:10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</row>
    <row r="810" spans="1:10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</row>
    <row r="811" spans="1:10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</row>
    <row r="812" spans="1:10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</row>
    <row r="813" spans="1:10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</row>
    <row r="814" spans="1:10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</row>
    <row r="815" spans="1:10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</row>
    <row r="816" spans="1:10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</row>
    <row r="817" spans="1:10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</row>
    <row r="818" spans="1:10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</row>
    <row r="819" spans="1:10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</row>
    <row r="820" spans="1:10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</row>
    <row r="821" spans="1:10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</row>
    <row r="822" spans="1:10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</row>
    <row r="823" spans="1:10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</row>
    <row r="824" spans="1:10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</row>
    <row r="825" spans="1:10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</row>
    <row r="826" spans="1:10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</row>
    <row r="827" spans="1:10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</row>
    <row r="828" spans="1:10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</row>
    <row r="829" spans="1:10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</row>
    <row r="830" spans="1:10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</row>
    <row r="831" spans="1:10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</row>
    <row r="832" spans="1:10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</row>
    <row r="833" spans="1:10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</row>
    <row r="834" spans="1:10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</row>
    <row r="835" spans="1:10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</row>
    <row r="836" spans="1:10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</row>
    <row r="837" spans="1:10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</row>
    <row r="838" spans="1:10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</row>
    <row r="839" spans="1:10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</row>
    <row r="840" spans="1:10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</row>
    <row r="841" spans="1:10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</row>
    <row r="842" spans="1:10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</row>
    <row r="843" spans="1:10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</row>
    <row r="844" spans="1:10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</row>
    <row r="845" spans="1:10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</row>
    <row r="846" spans="1:10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</row>
    <row r="847" spans="1:10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</row>
    <row r="848" spans="1:10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</row>
    <row r="849" spans="1:10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</row>
    <row r="850" spans="1:10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</row>
    <row r="851" spans="1:10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</row>
    <row r="852" spans="1:10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</row>
    <row r="853" spans="1:10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</row>
    <row r="854" spans="1:10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</row>
    <row r="855" spans="1:10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</row>
    <row r="856" spans="1:10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</row>
    <row r="857" spans="1:10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</row>
    <row r="858" spans="1:10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</row>
    <row r="859" spans="1:10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</row>
    <row r="860" spans="1:10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</row>
    <row r="861" spans="1:10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</row>
    <row r="862" spans="1:10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</row>
    <row r="863" spans="1:10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</row>
    <row r="864" spans="1:10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</row>
    <row r="865" spans="1:10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</row>
    <row r="866" spans="1:10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</row>
    <row r="867" spans="1:10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</row>
    <row r="868" spans="1:10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</row>
    <row r="869" spans="1:10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</row>
    <row r="870" spans="1:10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</row>
    <row r="871" spans="1:10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</row>
    <row r="872" spans="1:10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</row>
    <row r="873" spans="1:10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</row>
    <row r="874" spans="1:10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</row>
    <row r="875" spans="1:10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</row>
    <row r="876" spans="1:10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</row>
    <row r="877" spans="1:10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</row>
    <row r="878" spans="1:10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</row>
    <row r="879" spans="1:10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</row>
    <row r="880" spans="1:10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</row>
    <row r="881" spans="1:10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</row>
    <row r="882" spans="1:10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</row>
    <row r="883" spans="1:10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</row>
    <row r="884" spans="1:10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</row>
    <row r="885" spans="1:10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</row>
    <row r="886" spans="1:10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</row>
    <row r="887" spans="1:10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</row>
    <row r="888" spans="1:10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</row>
    <row r="889" spans="1:10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</row>
    <row r="890" spans="1:10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</row>
    <row r="891" spans="1:10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</row>
    <row r="892" spans="1:10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</row>
    <row r="893" spans="1:10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</row>
    <row r="894" spans="1:10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</row>
    <row r="895" spans="1:10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</row>
    <row r="896" spans="1:10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</row>
    <row r="897" spans="1:10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</row>
    <row r="898" spans="1:10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</row>
    <row r="899" spans="1:10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</row>
    <row r="900" spans="1:10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</row>
    <row r="901" spans="1:10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</row>
    <row r="902" spans="1:10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</row>
    <row r="903" spans="1:10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</row>
    <row r="904" spans="1:10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</row>
    <row r="905" spans="1:10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</row>
    <row r="906" spans="1:10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</row>
    <row r="907" spans="1:10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</row>
    <row r="908" spans="1:10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</row>
    <row r="909" spans="1:10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</row>
    <row r="910" spans="1:10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</row>
    <row r="911" spans="1:10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</row>
    <row r="912" spans="1:10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</row>
    <row r="913" spans="1:10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</row>
    <row r="914" spans="1:10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</row>
    <row r="915" spans="1:10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</row>
    <row r="916" spans="1:10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</row>
    <row r="917" spans="1:10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</row>
    <row r="918" spans="1:10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</row>
    <row r="919" spans="1:10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</row>
    <row r="920" spans="1:10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</row>
    <row r="921" spans="1:10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</row>
    <row r="922" spans="1:10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</row>
    <row r="923" spans="1:10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</row>
    <row r="924" spans="1:10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</row>
    <row r="925" spans="1:10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</row>
    <row r="926" spans="1:10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</row>
    <row r="927" spans="1:10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</row>
    <row r="928" spans="1:10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</row>
    <row r="929" spans="1:10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</row>
    <row r="930" spans="1:10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</row>
    <row r="931" spans="1:10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</row>
    <row r="932" spans="1:10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</row>
    <row r="933" spans="1:10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</row>
    <row r="934" spans="1:10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</row>
    <row r="935" spans="1:10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</row>
    <row r="936" spans="1:10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</row>
    <row r="937" spans="1:10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</row>
    <row r="938" spans="1:10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</row>
    <row r="939" spans="1:10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</row>
    <row r="940" spans="1:10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</row>
    <row r="941" spans="1:10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</row>
    <row r="942" spans="1:10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</row>
    <row r="943" spans="1:10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</row>
    <row r="944" spans="1:10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</row>
    <row r="945" spans="1:10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</row>
    <row r="946" spans="1:10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</row>
    <row r="947" spans="1:10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</row>
    <row r="948" spans="1:10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</row>
    <row r="949" spans="1:10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</row>
    <row r="950" spans="1:10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</row>
    <row r="951" spans="1:10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</row>
    <row r="952" spans="1:10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</row>
    <row r="953" spans="1:10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</row>
    <row r="954" spans="1:10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</row>
    <row r="955" spans="1:10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</row>
    <row r="956" spans="1:10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</row>
    <row r="957" spans="1:10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</row>
    <row r="958" spans="1:10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</row>
    <row r="959" spans="1:10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</row>
    <row r="960" spans="1:10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</row>
    <row r="961" spans="1:10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</row>
    <row r="962" spans="1:10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</row>
    <row r="963" spans="1:10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</row>
    <row r="964" spans="1:10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</row>
    <row r="965" spans="1:10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</row>
    <row r="966" spans="1:10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</row>
    <row r="967" spans="1:10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</row>
    <row r="968" spans="1:10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</row>
    <row r="969" spans="1:10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</row>
    <row r="970" spans="1:10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</row>
    <row r="971" spans="1:10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</row>
    <row r="972" spans="1:10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</row>
    <row r="973" spans="1:10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</row>
    <row r="974" spans="1:10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</row>
    <row r="975" spans="1:10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</row>
    <row r="976" spans="1:10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</row>
    <row r="977" spans="1:10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</row>
    <row r="978" spans="1:10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</row>
    <row r="979" spans="1:10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</row>
    <row r="980" spans="1:10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</row>
    <row r="981" spans="1:10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</row>
    <row r="982" spans="1:10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</row>
    <row r="983" spans="1:10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</row>
    <row r="984" spans="1:10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</row>
    <row r="985" spans="1:10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</row>
    <row r="986" spans="1:10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</row>
    <row r="987" spans="1:10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</row>
    <row r="988" spans="1:10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</row>
    <row r="989" spans="1:10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</row>
    <row r="990" spans="1:10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</row>
    <row r="991" spans="1:10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</row>
    <row r="992" spans="1:10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</row>
    <row r="993" spans="1:10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</row>
    <row r="994" spans="1:10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</row>
    <row r="995" spans="1:10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</row>
    <row r="996" spans="1:10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</row>
    <row r="997" spans="1:10" ht="13" x14ac:dyDescent="0.15">
      <c r="A997" s="44"/>
      <c r="B997" s="11"/>
      <c r="C997" s="18"/>
      <c r="D997" s="19"/>
      <c r="E997" s="18"/>
      <c r="F997" s="35"/>
      <c r="G997" s="18"/>
      <c r="H997" s="18"/>
      <c r="I997" s="11"/>
      <c r="J997" s="42"/>
    </row>
    <row r="998" spans="1:10" ht="13" x14ac:dyDescent="0.15">
      <c r="A998" s="44"/>
      <c r="B998" s="11"/>
      <c r="C998" s="18"/>
      <c r="D998" s="19"/>
      <c r="E998" s="18"/>
      <c r="F998" s="35"/>
      <c r="G998" s="18"/>
      <c r="H998" s="18"/>
      <c r="I998" s="11"/>
      <c r="J998" s="42"/>
    </row>
    <row r="999" spans="1:10" ht="13" x14ac:dyDescent="0.15">
      <c r="A999" s="44"/>
      <c r="B999" s="11"/>
      <c r="C999" s="18"/>
      <c r="D999" s="19"/>
      <c r="E999" s="18"/>
      <c r="F999" s="35"/>
      <c r="G999" s="18"/>
      <c r="H999" s="18"/>
      <c r="I999" s="11"/>
      <c r="J999" s="42"/>
    </row>
    <row r="1000" spans="1:10" ht="13" x14ac:dyDescent="0.15">
      <c r="A1000" s="44"/>
      <c r="B1000" s="11"/>
      <c r="C1000" s="18"/>
      <c r="D1000" s="19"/>
      <c r="E1000" s="18"/>
      <c r="F1000" s="35"/>
      <c r="G1000" s="18"/>
      <c r="H1000" s="18"/>
      <c r="I1000" s="11"/>
      <c r="J1000" s="42"/>
    </row>
    <row r="1001" spans="1:10" ht="13" x14ac:dyDescent="0.15">
      <c r="A1001" s="44"/>
      <c r="B1001" s="11"/>
      <c r="C1001" s="18"/>
      <c r="D1001" s="19"/>
      <c r="E1001" s="18"/>
      <c r="F1001" s="35"/>
      <c r="G1001" s="18"/>
      <c r="H1001" s="18"/>
      <c r="I1001" s="11"/>
      <c r="J1001" s="42"/>
    </row>
    <row r="1002" spans="1:10" ht="13" x14ac:dyDescent="0.15">
      <c r="A1002" s="44"/>
      <c r="B1002" s="11"/>
      <c r="C1002" s="18"/>
      <c r="D1002" s="19"/>
      <c r="E1002" s="18"/>
      <c r="F1002" s="35"/>
      <c r="G1002" s="18"/>
      <c r="H1002" s="18"/>
      <c r="I1002" s="11"/>
      <c r="J1002" s="42"/>
    </row>
    <row r="1003" spans="1:10" ht="13" x14ac:dyDescent="0.15">
      <c r="A1003" s="44"/>
      <c r="B1003" s="11"/>
      <c r="C1003" s="18"/>
      <c r="D1003" s="19"/>
      <c r="E1003" s="18"/>
      <c r="F1003" s="35"/>
      <c r="G1003" s="18"/>
      <c r="H1003" s="18"/>
      <c r="I1003" s="11"/>
      <c r="J1003" s="42"/>
    </row>
    <row r="1004" spans="1:10" ht="13" x14ac:dyDescent="0.15">
      <c r="A1004" s="44"/>
      <c r="B1004" s="11"/>
      <c r="C1004" s="18"/>
      <c r="D1004" s="19"/>
      <c r="E1004" s="18"/>
      <c r="F1004" s="35"/>
      <c r="G1004" s="18"/>
      <c r="H1004" s="18"/>
      <c r="I1004" s="11"/>
      <c r="J1004" s="42"/>
    </row>
    <row r="1005" spans="1:10" ht="13" x14ac:dyDescent="0.15">
      <c r="A1005" s="44"/>
      <c r="B1005" s="11"/>
      <c r="C1005" s="18"/>
      <c r="D1005" s="19"/>
      <c r="E1005" s="18"/>
      <c r="F1005" s="35"/>
      <c r="G1005" s="18"/>
      <c r="H1005" s="18"/>
      <c r="I1005" s="11"/>
      <c r="J1005" s="42"/>
    </row>
    <row r="1006" spans="1:10" ht="13" x14ac:dyDescent="0.15">
      <c r="A1006" s="44"/>
      <c r="B1006" s="11"/>
      <c r="C1006" s="18"/>
      <c r="D1006" s="19"/>
      <c r="E1006" s="18"/>
      <c r="F1006" s="35"/>
      <c r="G1006" s="18"/>
      <c r="H1006" s="18"/>
      <c r="I1006" s="11"/>
      <c r="J1006" s="42"/>
    </row>
  </sheetData>
  <mergeCells count="4">
    <mergeCell ref="A1:G2"/>
    <mergeCell ref="H1:H2"/>
    <mergeCell ref="I1:J2"/>
    <mergeCell ref="A3:H3"/>
  </mergeCells>
  <dataValidations count="1">
    <dataValidation type="list" allowBlank="1" sqref="A5:A277" xr:uid="{00000000-0002-0000-0B00-000000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7981D"/>
    <outlinePr summaryBelow="0" summaryRight="0"/>
    <pageSetUpPr fitToPage="1"/>
  </sheetPr>
  <dimension ref="A1:X1005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5" defaultRowHeight="15.75" customHeight="1" x14ac:dyDescent="0.15"/>
  <cols>
    <col min="1" max="1" width="15" customWidth="1"/>
    <col min="2" max="2" width="30.6640625" customWidth="1"/>
    <col min="3" max="3" width="20.5" customWidth="1"/>
    <col min="4" max="4" width="20" customWidth="1"/>
    <col min="5" max="5" width="6.6640625" customWidth="1"/>
    <col min="6" max="6" width="10" customWidth="1"/>
    <col min="7" max="7" width="25.5" customWidth="1"/>
    <col min="8" max="8" width="45.3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44" t="s">
        <v>4</v>
      </c>
      <c r="J1" s="238"/>
    </row>
    <row r="2" spans="1:24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</row>
    <row r="3" spans="1:24" ht="19.5" customHeight="1" x14ac:dyDescent="0.15">
      <c r="A3" s="240" t="s">
        <v>122</v>
      </c>
      <c r="B3" s="238"/>
      <c r="C3" s="238"/>
      <c r="D3" s="238"/>
      <c r="E3" s="238"/>
      <c r="F3" s="238"/>
      <c r="G3" s="238"/>
      <c r="H3" s="238"/>
      <c r="I3" s="135"/>
      <c r="J3" s="135"/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117</v>
      </c>
      <c r="G4" s="9" t="s">
        <v>15</v>
      </c>
      <c r="H4" s="9" t="s">
        <v>10</v>
      </c>
      <c r="I4" s="9" t="s">
        <v>105</v>
      </c>
      <c r="J4" s="136" t="s">
        <v>118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125.25" customHeight="1" x14ac:dyDescent="0.15">
      <c r="A5" s="138" t="s">
        <v>22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35" t="str">
        <f>IFERROR(VLOOKUP($A5,#REF!,6,0),"-")</f>
        <v>-</v>
      </c>
      <c r="G5" s="19" t="str">
        <f>IFERROR(VLOOKUP($A5,#REF!,7,0),"-")</f>
        <v>-</v>
      </c>
      <c r="H5" s="19" t="str">
        <f>IFERROR(VLOOKUP($A5,#REF!,8,0),"-")</f>
        <v>-</v>
      </c>
      <c r="I5" s="22">
        <v>1</v>
      </c>
      <c r="J5" s="137" t="str">
        <f t="shared" ref="J5:J12" si="0">IFERROR(I5*F5,"-")</f>
        <v>-</v>
      </c>
    </row>
    <row r="6" spans="1:24" ht="125.25" customHeight="1" x14ac:dyDescent="0.15">
      <c r="A6" s="40" t="s">
        <v>25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35" t="str">
        <f>IFERROR(VLOOKUP($A6,#REF!,6,0),"-")</f>
        <v>-</v>
      </c>
      <c r="G6" s="19" t="str">
        <f>IFERROR(VLOOKUP($A6,#REF!,7,0),"-")</f>
        <v>-</v>
      </c>
      <c r="H6" s="19" t="str">
        <f>IFERROR(VLOOKUP($A6,#REF!,8,0),"-")</f>
        <v>-</v>
      </c>
      <c r="I6" s="22">
        <v>1</v>
      </c>
      <c r="J6" s="137" t="str">
        <f t="shared" si="0"/>
        <v>-</v>
      </c>
    </row>
    <row r="7" spans="1:24" ht="114.75" customHeight="1" x14ac:dyDescent="0.15">
      <c r="A7" s="138" t="s">
        <v>32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35" t="str">
        <f>IFERROR(VLOOKUP($A7,#REF!,6,0),"-")</f>
        <v>-</v>
      </c>
      <c r="G7" s="19" t="str">
        <f>IFERROR(VLOOKUP($A7,#REF!,7,0),"-")</f>
        <v>-</v>
      </c>
      <c r="H7" s="19" t="str">
        <f>IFERROR(VLOOKUP($A7,#REF!,8,0),"-")</f>
        <v>-</v>
      </c>
      <c r="I7" s="22">
        <v>1</v>
      </c>
      <c r="J7" s="137" t="str">
        <f t="shared" si="0"/>
        <v>-</v>
      </c>
    </row>
    <row r="8" spans="1:24" ht="114.75" customHeight="1" x14ac:dyDescent="0.15">
      <c r="A8" s="138" t="s">
        <v>23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35" t="str">
        <f>IFERROR(VLOOKUP($A8,#REF!,6,0),"-")</f>
        <v>-</v>
      </c>
      <c r="G8" s="19" t="str">
        <f>IFERROR(VLOOKUP($A8,#REF!,7,0),"-")</f>
        <v>-</v>
      </c>
      <c r="H8" s="19" t="str">
        <f>IFERROR(VLOOKUP($A8,#REF!,8,0),"-")</f>
        <v>-</v>
      </c>
      <c r="I8" s="22">
        <v>1</v>
      </c>
      <c r="J8" s="137" t="str">
        <f t="shared" si="0"/>
        <v>-</v>
      </c>
    </row>
    <row r="9" spans="1:24" ht="121.5" customHeight="1" x14ac:dyDescent="0.15">
      <c r="A9" s="40" t="s">
        <v>11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35" t="str">
        <f>IFERROR(VLOOKUP($A9,#REF!,6,0),"-")</f>
        <v>-</v>
      </c>
      <c r="G9" s="19" t="str">
        <f>IFERROR(VLOOKUP($A9,#REF!,7,0),"-")</f>
        <v>-</v>
      </c>
      <c r="H9" s="19" t="str">
        <f>IFERROR(VLOOKUP($A9,#REF!,8,0),"-")</f>
        <v>-</v>
      </c>
      <c r="I9" s="22">
        <v>1</v>
      </c>
      <c r="J9" s="137" t="str">
        <f t="shared" si="0"/>
        <v>-</v>
      </c>
    </row>
    <row r="10" spans="1:24" ht="112.5" customHeight="1" x14ac:dyDescent="0.15">
      <c r="A10" s="40" t="s">
        <v>35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7100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1</v>
      </c>
      <c r="J10" s="137">
        <f t="shared" si="0"/>
        <v>7100</v>
      </c>
    </row>
    <row r="11" spans="1:24" ht="75" customHeight="1" x14ac:dyDescent="0.15">
      <c r="A11" s="38" t="s">
        <v>36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35" t="str">
        <f>IFERROR(VLOOKUP($A11,#REF!,6,0),"-")</f>
        <v>-</v>
      </c>
      <c r="G11" s="19" t="str">
        <f>IFERROR(VLOOKUP($A11,#REF!,7,0),"-")</f>
        <v>-</v>
      </c>
      <c r="H11" s="19" t="str">
        <f>IFERROR(VLOOKUP($A11,#REF!,8,0),"-")</f>
        <v>-</v>
      </c>
      <c r="I11" s="22">
        <v>1</v>
      </c>
      <c r="J11" s="137" t="str">
        <f t="shared" si="0"/>
        <v>-</v>
      </c>
    </row>
    <row r="12" spans="1:24" ht="116.25" customHeight="1" x14ac:dyDescent="0.15">
      <c r="A12" s="138" t="s">
        <v>33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11500</v>
      </c>
      <c r="G12" s="19" t="str">
        <f>IFERROR(VLOOKUP($A12,#REF!,7,0),"-")</f>
        <v>-</v>
      </c>
      <c r="H12" s="19" t="str">
        <f>IFERROR(VLOOKUP($A12,#REF!,8,0),"-")</f>
        <v>-</v>
      </c>
      <c r="I12" s="22">
        <v>1</v>
      </c>
      <c r="J12" s="137">
        <f t="shared" si="0"/>
        <v>11500</v>
      </c>
      <c r="K12" s="139"/>
      <c r="L12" s="11"/>
      <c r="M12" s="18"/>
      <c r="N12" s="19"/>
      <c r="O12" s="18"/>
      <c r="P12" s="35"/>
      <c r="Q12" s="19"/>
      <c r="R12" s="19"/>
      <c r="S12" s="22"/>
      <c r="T12" s="137"/>
    </row>
    <row r="13" spans="1:24" ht="28.5" customHeight="1" x14ac:dyDescent="0.15">
      <c r="A13" s="32"/>
      <c r="C13" s="29"/>
      <c r="D13" s="33"/>
      <c r="E13" s="29"/>
      <c r="F13" s="152"/>
      <c r="G13" s="33"/>
      <c r="H13" s="153" t="s">
        <v>123</v>
      </c>
      <c r="I13" s="153">
        <v>1</v>
      </c>
      <c r="J13" s="154">
        <v>37800</v>
      </c>
      <c r="K13" s="148"/>
    </row>
    <row r="14" spans="1:24" ht="28.5" customHeight="1" x14ac:dyDescent="0.15">
      <c r="A14" s="25"/>
      <c r="B14" s="11"/>
      <c r="C14" s="18"/>
      <c r="D14" s="19"/>
      <c r="E14" s="18"/>
      <c r="F14" s="35"/>
      <c r="G14" s="19"/>
      <c r="H14" s="145" t="s">
        <v>121</v>
      </c>
      <c r="I14" s="146">
        <f>SUM(I6:I12)</f>
        <v>7</v>
      </c>
      <c r="J14" s="147">
        <f>SUM(J5:J13)</f>
        <v>56400</v>
      </c>
      <c r="K14" s="148"/>
    </row>
    <row r="15" spans="1:24" ht="16.5" customHeight="1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42"/>
      <c r="I15" s="42"/>
      <c r="J15" s="149"/>
      <c r="K15" s="155"/>
    </row>
    <row r="16" spans="1:24" ht="14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J16" s="42"/>
    </row>
    <row r="17" spans="1:10" ht="14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IFERROR(VLOOKUP($A14,#REF!,8,0),"-")</f>
        <v>-</v>
      </c>
      <c r="I17" s="11"/>
      <c r="J17" s="42"/>
    </row>
    <row r="18" spans="1:10" ht="14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11"/>
      <c r="J18" s="42"/>
    </row>
    <row r="19" spans="1:10" ht="14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 t="str">
        <f>IFERROR(VLOOKUP($A19,#REF!,6,0),"-")</f>
        <v>-</v>
      </c>
      <c r="G19" s="19" t="str">
        <f>IFERROR(VLOOKUP($A19,#REF!,7,0),"-")</f>
        <v>-</v>
      </c>
      <c r="H19" s="19" t="str">
        <f>IFERROR(VLOOKUP($A19,#REF!,8,0),"-")</f>
        <v>-</v>
      </c>
      <c r="I19" s="11"/>
      <c r="J19" s="151"/>
    </row>
    <row r="20" spans="1:10" ht="14" x14ac:dyDescent="0.15">
      <c r="A20" s="25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11"/>
      <c r="J20" s="42"/>
    </row>
    <row r="21" spans="1:10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11"/>
      <c r="J21" s="42"/>
    </row>
    <row r="22" spans="1:10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</row>
    <row r="23" spans="1:10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 t="str">
        <f>IFERROR(VLOOKUP($A23,#REF!,8,0),"-")</f>
        <v>-</v>
      </c>
      <c r="I23" s="11"/>
      <c r="J23" s="42"/>
    </row>
    <row r="24" spans="1:10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 t="str">
        <f>IFERROR(VLOOKUP($A24,#REF!,8,0),"-")</f>
        <v>-</v>
      </c>
      <c r="I24" s="11"/>
      <c r="J24" s="42"/>
    </row>
    <row r="25" spans="1:10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11"/>
      <c r="J25" s="42"/>
    </row>
    <row r="26" spans="1:10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 t="str">
        <f>IFERROR(VLOOKUP($A26,#REF!,8,0),"-")</f>
        <v>-</v>
      </c>
      <c r="I26" s="11"/>
      <c r="J26" s="42"/>
    </row>
    <row r="27" spans="1:10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 t="str">
        <f>IFERROR(VLOOKUP($A27,#REF!,8,0),"-")</f>
        <v>-</v>
      </c>
      <c r="I27" s="11"/>
      <c r="J27" s="42"/>
    </row>
    <row r="28" spans="1:10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</row>
    <row r="29" spans="1:10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 t="str">
        <f>IFERROR(VLOOKUP($A29,#REF!,8,0),"-")</f>
        <v>-</v>
      </c>
      <c r="I29" s="11"/>
      <c r="J29" s="42"/>
    </row>
    <row r="30" spans="1:10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 t="str">
        <f>IFERROR(VLOOKUP($A30,#REF!,8,0),"-")</f>
        <v>-</v>
      </c>
      <c r="I30" s="11"/>
      <c r="J30" s="42"/>
    </row>
    <row r="31" spans="1:10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 t="str">
        <f>IFERROR(VLOOKUP($A31,#REF!,8,0),"-")</f>
        <v>-</v>
      </c>
      <c r="I31" s="11"/>
      <c r="J31" s="42"/>
    </row>
    <row r="32" spans="1:10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 t="str">
        <f>IFERROR(VLOOKUP($A32,#REF!,8,0),"-")</f>
        <v>-</v>
      </c>
      <c r="I32" s="11"/>
      <c r="J32" s="42"/>
    </row>
    <row r="33" spans="1:10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 t="str">
        <f>IFERROR(VLOOKUP($A33,#REF!,8,0),"-")</f>
        <v>-</v>
      </c>
      <c r="I33" s="11"/>
      <c r="J33" s="42"/>
    </row>
    <row r="34" spans="1:10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</row>
    <row r="35" spans="1:10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</row>
    <row r="36" spans="1:10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 t="str">
        <f>IFERROR(VLOOKUP($A36,#REF!,8,0),"-")</f>
        <v>-</v>
      </c>
      <c r="I36" s="11"/>
      <c r="J36" s="42"/>
    </row>
    <row r="37" spans="1:10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9" t="str">
        <f>IFERROR(VLOOKUP($A37,#REF!,7,0),"-")</f>
        <v>-</v>
      </c>
      <c r="H37" s="19" t="str">
        <f>IFERROR(VLOOKUP($A37,#REF!,8,0),"-")</f>
        <v>-</v>
      </c>
      <c r="I37" s="11"/>
      <c r="J37" s="42"/>
    </row>
    <row r="38" spans="1:10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 t="str">
        <f>IFERROR(VLOOKUP($A38,#REF!,6,0),"-")</f>
        <v>-</v>
      </c>
      <c r="G38" s="19" t="str">
        <f>IFERROR(VLOOKUP($A38,#REF!,7,0),"-")</f>
        <v>-</v>
      </c>
      <c r="H38" s="19" t="str">
        <f>IFERROR(VLOOKUP($A38,#REF!,8,0),"-")</f>
        <v>-</v>
      </c>
      <c r="I38" s="11"/>
      <c r="J38" s="42"/>
    </row>
    <row r="39" spans="1:10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 t="str">
        <f>IFERROR(VLOOKUP($A39,#REF!,6,0),"-")</f>
        <v>-</v>
      </c>
      <c r="G39" s="19" t="str">
        <f>IFERROR(VLOOKUP($A39,#REF!,7,0),"-")</f>
        <v>-</v>
      </c>
      <c r="H39" s="19" t="str">
        <f>IFERROR(VLOOKUP($A39,#REF!,8,0),"-")</f>
        <v>-</v>
      </c>
      <c r="I39" s="11"/>
      <c r="J39" s="42"/>
    </row>
    <row r="40" spans="1:10" ht="14" x14ac:dyDescent="0.15">
      <c r="A40" s="25"/>
      <c r="B40" s="11" t="str">
        <f>IFERROR(VLOOKUP($A40,#REF!,2,0),"-")</f>
        <v>-</v>
      </c>
      <c r="C40" s="18" t="str">
        <f>IFERROR(VLOOKUP($A40,#REF!,3,0),"-")</f>
        <v>-</v>
      </c>
      <c r="D40" s="19" t="str">
        <f>IFERROR(VLOOKUP($A40,#REF!,4,0),"-")</f>
        <v>-</v>
      </c>
      <c r="E40" s="18" t="str">
        <f>IFERROR(VLOOKUP($A40,#REF!,5,0),"-")</f>
        <v>-</v>
      </c>
      <c r="F40" s="35" t="str">
        <f>IFERROR(VLOOKUP($A40,#REF!,6,0),"-")</f>
        <v>-</v>
      </c>
      <c r="G40" s="19" t="str">
        <f>IFERROR(VLOOKUP($A40,#REF!,7,0),"-")</f>
        <v>-</v>
      </c>
      <c r="H40" s="19" t="str">
        <f>IFERROR(VLOOKUP($A40,#REF!,8,0),"-")</f>
        <v>-</v>
      </c>
      <c r="I40" s="11"/>
      <c r="J40" s="42"/>
    </row>
    <row r="41" spans="1:10" ht="14" x14ac:dyDescent="0.15">
      <c r="A41" s="25"/>
      <c r="B41" s="11" t="str">
        <f>IFERROR(VLOOKUP($A41,#REF!,2,0),"-")</f>
        <v>-</v>
      </c>
      <c r="C41" s="18" t="str">
        <f>IFERROR(VLOOKUP($A41,#REF!,3,0),"-")</f>
        <v>-</v>
      </c>
      <c r="D41" s="19" t="str">
        <f>IFERROR(VLOOKUP($A41,#REF!,4,0),"-")</f>
        <v>-</v>
      </c>
      <c r="E41" s="18" t="str">
        <f>IFERROR(VLOOKUP($A41,#REF!,5,0),"-")</f>
        <v>-</v>
      </c>
      <c r="F41" s="35" t="str">
        <f>IFERROR(VLOOKUP($A41,#REF!,6,0),"-")</f>
        <v>-</v>
      </c>
      <c r="G41" s="19" t="str">
        <f>IFERROR(VLOOKUP($A41,#REF!,7,0),"-")</f>
        <v>-</v>
      </c>
      <c r="H41" s="19" t="str">
        <f>IFERROR(VLOOKUP($A41,#REF!,8,0),"-")</f>
        <v>-</v>
      </c>
      <c r="I41" s="11"/>
      <c r="J41" s="42"/>
    </row>
    <row r="42" spans="1:10" ht="14" x14ac:dyDescent="0.15">
      <c r="A42" s="25"/>
      <c r="B42" s="11" t="str">
        <f>IFERROR(VLOOKUP($A42,#REF!,2,0),"-")</f>
        <v>-</v>
      </c>
      <c r="C42" s="18" t="str">
        <f>IFERROR(VLOOKUP($A42,#REF!,3,0),"-")</f>
        <v>-</v>
      </c>
      <c r="D42" s="19" t="str">
        <f>IFERROR(VLOOKUP($A42,#REF!,4,0),"-")</f>
        <v>-</v>
      </c>
      <c r="E42" s="18" t="str">
        <f>IFERROR(VLOOKUP($A42,#REF!,5,0),"-")</f>
        <v>-</v>
      </c>
      <c r="F42" s="35" t="str">
        <f>IFERROR(VLOOKUP($A42,#REF!,6,0),"-")</f>
        <v>-</v>
      </c>
      <c r="G42" s="19" t="str">
        <f>IFERROR(VLOOKUP($A42,#REF!,7,0),"-")</f>
        <v>-</v>
      </c>
      <c r="H42" s="19" t="str">
        <f>IFERROR(VLOOKUP($A42,#REF!,8,0),"-")</f>
        <v>-</v>
      </c>
      <c r="I42" s="11"/>
      <c r="J42" s="42"/>
    </row>
    <row r="43" spans="1:10" ht="14" x14ac:dyDescent="0.15">
      <c r="A43" s="25"/>
      <c r="B43" s="11" t="str">
        <f>IFERROR(VLOOKUP($A43,#REF!,2,0),"-")</f>
        <v>-</v>
      </c>
      <c r="C43" s="18" t="str">
        <f>IFERROR(VLOOKUP($A43,#REF!,3,0),"-")</f>
        <v>-</v>
      </c>
      <c r="D43" s="19" t="str">
        <f>IFERROR(VLOOKUP($A43,#REF!,4,0),"-")</f>
        <v>-</v>
      </c>
      <c r="E43" s="18" t="str">
        <f>IFERROR(VLOOKUP($A43,#REF!,5,0),"-")</f>
        <v>-</v>
      </c>
      <c r="F43" s="35" t="str">
        <f>IFERROR(VLOOKUP($A43,#REF!,6,0),"-")</f>
        <v>-</v>
      </c>
      <c r="G43" s="19" t="str">
        <f>IFERROR(VLOOKUP($A43,#REF!,7,0),"-")</f>
        <v>-</v>
      </c>
      <c r="H43" s="19" t="str">
        <f>IFERROR(VLOOKUP($A43,#REF!,8,0),"-")</f>
        <v>-</v>
      </c>
      <c r="I43" s="11"/>
      <c r="J43" s="42"/>
    </row>
    <row r="44" spans="1:10" ht="14" x14ac:dyDescent="0.15">
      <c r="A44" s="25"/>
      <c r="B44" s="11" t="str">
        <f>IFERROR(VLOOKUP($A44,#REF!,2,0),"-")</f>
        <v>-</v>
      </c>
      <c r="C44" s="18" t="str">
        <f>IFERROR(VLOOKUP($A44,#REF!,3,0),"-")</f>
        <v>-</v>
      </c>
      <c r="D44" s="19" t="str">
        <f>IFERROR(VLOOKUP($A44,#REF!,4,0),"-")</f>
        <v>-</v>
      </c>
      <c r="E44" s="18" t="str">
        <f>IFERROR(VLOOKUP($A44,#REF!,5,0),"-")</f>
        <v>-</v>
      </c>
      <c r="F44" s="35" t="str">
        <f>IFERROR(VLOOKUP($A44,#REF!,6,0),"-")</f>
        <v>-</v>
      </c>
      <c r="G44" s="19" t="str">
        <f>IFERROR(VLOOKUP($A44,#REF!,7,0),"-")</f>
        <v>-</v>
      </c>
      <c r="H44" s="19" t="str">
        <f>IFERROR(VLOOKUP($A44,#REF!,8,0),"-")</f>
        <v>-</v>
      </c>
      <c r="I44" s="11"/>
      <c r="J44" s="42"/>
    </row>
    <row r="45" spans="1:10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</row>
    <row r="46" spans="1:10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</row>
    <row r="47" spans="1:10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</row>
    <row r="48" spans="1:10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</row>
    <row r="49" spans="1:10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</row>
    <row r="50" spans="1:10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</row>
    <row r="51" spans="1:10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</row>
    <row r="52" spans="1:10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</row>
    <row r="53" spans="1:10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</row>
    <row r="54" spans="1:10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</row>
    <row r="55" spans="1:10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</row>
    <row r="56" spans="1:10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</row>
    <row r="57" spans="1:10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</row>
    <row r="58" spans="1:10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</row>
    <row r="59" spans="1:10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</row>
    <row r="60" spans="1:10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</row>
    <row r="61" spans="1:10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</row>
    <row r="62" spans="1:10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</row>
    <row r="63" spans="1:10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</row>
    <row r="64" spans="1:10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</row>
    <row r="65" spans="1:10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</row>
    <row r="66" spans="1:10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</row>
    <row r="67" spans="1:10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</row>
    <row r="68" spans="1:10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</row>
    <row r="69" spans="1:10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</row>
    <row r="70" spans="1:10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</row>
    <row r="71" spans="1:10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</row>
    <row r="72" spans="1:10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</row>
    <row r="73" spans="1:10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</row>
    <row r="74" spans="1:10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</row>
    <row r="75" spans="1:10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</row>
    <row r="76" spans="1:10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</row>
    <row r="77" spans="1:10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</row>
    <row r="78" spans="1:10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</row>
    <row r="79" spans="1:10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</row>
    <row r="80" spans="1:10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</row>
    <row r="81" spans="1:10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</row>
    <row r="82" spans="1:10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</row>
    <row r="83" spans="1:10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</row>
    <row r="84" spans="1:10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</row>
    <row r="85" spans="1:10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</row>
    <row r="86" spans="1:10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</row>
    <row r="87" spans="1:10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</row>
    <row r="88" spans="1:10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</row>
    <row r="89" spans="1:10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</row>
    <row r="90" spans="1:10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</row>
    <row r="91" spans="1:10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</row>
    <row r="92" spans="1:10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</row>
    <row r="93" spans="1:10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</row>
    <row r="94" spans="1:10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</row>
    <row r="95" spans="1:10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</row>
    <row r="96" spans="1:10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</row>
    <row r="97" spans="1:10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</row>
    <row r="98" spans="1:10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</row>
    <row r="99" spans="1:10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</row>
    <row r="100" spans="1:10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</row>
    <row r="101" spans="1:10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</row>
    <row r="102" spans="1:10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</row>
    <row r="103" spans="1:10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</row>
    <row r="104" spans="1:10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</row>
    <row r="105" spans="1:10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</row>
    <row r="106" spans="1:10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</row>
    <row r="107" spans="1:10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</row>
    <row r="108" spans="1:10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</row>
    <row r="109" spans="1:10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</row>
    <row r="110" spans="1:10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</row>
    <row r="111" spans="1:10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</row>
    <row r="112" spans="1:10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</row>
    <row r="113" spans="1:10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</row>
    <row r="114" spans="1:10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</row>
    <row r="115" spans="1:10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</row>
    <row r="116" spans="1:10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</row>
    <row r="117" spans="1:10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</row>
    <row r="118" spans="1:10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</row>
    <row r="119" spans="1:10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</row>
    <row r="120" spans="1:10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</row>
    <row r="121" spans="1:10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</row>
    <row r="122" spans="1:10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</row>
    <row r="123" spans="1:10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</row>
    <row r="124" spans="1:10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</row>
    <row r="125" spans="1:10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</row>
    <row r="126" spans="1:10" ht="13" x14ac:dyDescent="0.15">
      <c r="A126" s="43"/>
      <c r="B126" s="11"/>
      <c r="C126" s="18"/>
      <c r="D126" s="19"/>
      <c r="E126" s="18"/>
      <c r="F126" s="35"/>
      <c r="G126" s="18"/>
      <c r="H126" s="18"/>
      <c r="I126" s="11"/>
      <c r="J126" s="42"/>
    </row>
    <row r="127" spans="1:10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</row>
    <row r="128" spans="1:10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</row>
    <row r="129" spans="1:10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</row>
    <row r="130" spans="1:10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</row>
    <row r="131" spans="1:10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</row>
    <row r="132" spans="1:10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</row>
    <row r="133" spans="1:10" ht="13" x14ac:dyDescent="0.15">
      <c r="A133" s="25"/>
      <c r="B133" s="11"/>
      <c r="C133" s="18"/>
      <c r="D133" s="19"/>
      <c r="E133" s="18"/>
      <c r="F133" s="35"/>
      <c r="G133" s="18"/>
      <c r="H133" s="18"/>
      <c r="I133" s="11"/>
      <c r="J133" s="42"/>
    </row>
    <row r="134" spans="1:10" ht="13" x14ac:dyDescent="0.15">
      <c r="A134" s="25"/>
      <c r="B134" s="11"/>
      <c r="C134" s="18"/>
      <c r="D134" s="19"/>
      <c r="E134" s="18"/>
      <c r="F134" s="35"/>
      <c r="G134" s="18"/>
      <c r="H134" s="18"/>
      <c r="I134" s="11"/>
      <c r="J134" s="42"/>
    </row>
    <row r="135" spans="1:10" ht="13" x14ac:dyDescent="0.15">
      <c r="A135" s="25"/>
      <c r="B135" s="11"/>
      <c r="C135" s="18"/>
      <c r="D135" s="19"/>
      <c r="E135" s="18"/>
      <c r="F135" s="35"/>
      <c r="G135" s="18"/>
      <c r="H135" s="18"/>
      <c r="I135" s="11"/>
      <c r="J135" s="42"/>
    </row>
    <row r="136" spans="1:10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</row>
    <row r="137" spans="1:10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</row>
    <row r="138" spans="1:10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</row>
    <row r="139" spans="1:10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</row>
    <row r="140" spans="1:10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</row>
    <row r="141" spans="1:10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</row>
    <row r="142" spans="1:10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</row>
    <row r="143" spans="1:10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</row>
    <row r="144" spans="1:10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</row>
    <row r="145" spans="1:10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</row>
    <row r="146" spans="1:10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</row>
    <row r="147" spans="1:10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</row>
    <row r="148" spans="1:10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</row>
    <row r="149" spans="1:10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</row>
    <row r="150" spans="1:10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</row>
    <row r="151" spans="1:10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</row>
    <row r="152" spans="1:10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</row>
    <row r="153" spans="1:10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</row>
    <row r="154" spans="1:10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</row>
    <row r="155" spans="1:10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</row>
    <row r="156" spans="1:10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</row>
    <row r="157" spans="1:10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</row>
    <row r="158" spans="1:10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</row>
    <row r="159" spans="1:10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</row>
    <row r="160" spans="1:10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</row>
    <row r="161" spans="1:10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</row>
    <row r="162" spans="1:10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</row>
    <row r="163" spans="1:10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</row>
    <row r="164" spans="1:10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</row>
    <row r="165" spans="1:10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</row>
    <row r="166" spans="1:10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</row>
    <row r="167" spans="1:10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</row>
    <row r="168" spans="1:10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</row>
    <row r="169" spans="1:10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</row>
    <row r="170" spans="1:10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</row>
    <row r="171" spans="1:10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</row>
    <row r="172" spans="1:10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</row>
    <row r="173" spans="1:10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</row>
    <row r="174" spans="1:10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</row>
    <row r="175" spans="1:10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</row>
    <row r="176" spans="1:10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</row>
    <row r="177" spans="1:10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</row>
    <row r="178" spans="1:10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</row>
    <row r="179" spans="1:10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</row>
    <row r="180" spans="1:10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</row>
    <row r="181" spans="1:10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</row>
    <row r="182" spans="1:10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</row>
    <row r="183" spans="1:10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</row>
    <row r="184" spans="1:10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</row>
    <row r="185" spans="1:10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</row>
    <row r="186" spans="1:10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</row>
    <row r="187" spans="1:10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</row>
    <row r="188" spans="1:10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</row>
    <row r="189" spans="1:10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</row>
    <row r="190" spans="1:10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</row>
    <row r="191" spans="1:10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</row>
    <row r="192" spans="1:10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</row>
    <row r="193" spans="1:10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</row>
    <row r="194" spans="1:10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</row>
    <row r="195" spans="1:10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</row>
    <row r="196" spans="1:10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</row>
    <row r="197" spans="1:10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</row>
    <row r="198" spans="1:10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</row>
    <row r="199" spans="1:10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</row>
    <row r="200" spans="1:10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</row>
    <row r="201" spans="1:10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</row>
    <row r="202" spans="1:10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</row>
    <row r="203" spans="1:10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</row>
    <row r="204" spans="1:10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</row>
    <row r="205" spans="1:10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</row>
    <row r="206" spans="1:10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</row>
    <row r="207" spans="1:10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</row>
    <row r="208" spans="1:10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</row>
    <row r="209" spans="1:10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</row>
    <row r="210" spans="1:10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</row>
    <row r="211" spans="1:10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</row>
    <row r="212" spans="1:10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</row>
    <row r="213" spans="1:10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</row>
    <row r="214" spans="1:10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</row>
    <row r="215" spans="1:10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</row>
    <row r="216" spans="1:10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</row>
    <row r="217" spans="1:10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</row>
    <row r="218" spans="1:10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</row>
    <row r="219" spans="1:10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</row>
    <row r="220" spans="1:10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</row>
    <row r="221" spans="1:10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</row>
    <row r="222" spans="1:10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</row>
    <row r="223" spans="1:10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</row>
    <row r="224" spans="1:10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</row>
    <row r="225" spans="1:10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</row>
    <row r="226" spans="1:10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</row>
    <row r="227" spans="1:10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</row>
    <row r="228" spans="1:10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</row>
    <row r="229" spans="1:10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</row>
    <row r="230" spans="1:10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</row>
    <row r="231" spans="1:10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</row>
    <row r="232" spans="1:10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</row>
    <row r="233" spans="1:10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</row>
    <row r="234" spans="1:10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</row>
    <row r="235" spans="1:10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</row>
    <row r="236" spans="1:10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</row>
    <row r="237" spans="1:10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</row>
    <row r="238" spans="1:10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</row>
    <row r="239" spans="1:10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</row>
    <row r="240" spans="1:10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</row>
    <row r="241" spans="1:10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</row>
    <row r="242" spans="1:10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</row>
    <row r="243" spans="1:10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</row>
    <row r="244" spans="1:10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</row>
    <row r="245" spans="1:10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</row>
    <row r="246" spans="1:10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</row>
    <row r="247" spans="1:10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</row>
    <row r="248" spans="1:10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</row>
    <row r="249" spans="1:10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</row>
    <row r="250" spans="1:10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</row>
    <row r="251" spans="1:10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</row>
    <row r="252" spans="1:10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</row>
    <row r="253" spans="1:10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</row>
    <row r="254" spans="1:10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</row>
    <row r="255" spans="1:10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</row>
    <row r="256" spans="1:10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</row>
    <row r="257" spans="1:10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</row>
    <row r="258" spans="1:10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</row>
    <row r="259" spans="1:10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</row>
    <row r="260" spans="1:10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</row>
    <row r="261" spans="1:10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</row>
    <row r="262" spans="1:10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</row>
    <row r="263" spans="1:10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</row>
    <row r="264" spans="1:10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</row>
    <row r="265" spans="1:10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</row>
    <row r="266" spans="1:10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</row>
    <row r="267" spans="1:10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</row>
    <row r="268" spans="1:10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</row>
    <row r="269" spans="1:10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</row>
    <row r="270" spans="1:10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</row>
    <row r="271" spans="1:10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</row>
    <row r="272" spans="1:10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</row>
    <row r="273" spans="1:10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</row>
    <row r="274" spans="1:10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</row>
    <row r="275" spans="1:10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</row>
    <row r="276" spans="1:10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</row>
    <row r="277" spans="1:10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</row>
    <row r="278" spans="1:10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</row>
    <row r="279" spans="1:10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</row>
    <row r="280" spans="1:10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</row>
    <row r="281" spans="1:10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</row>
    <row r="282" spans="1:10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</row>
    <row r="283" spans="1:10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</row>
    <row r="284" spans="1:10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</row>
    <row r="285" spans="1:10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</row>
    <row r="286" spans="1:10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</row>
    <row r="287" spans="1:10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</row>
    <row r="288" spans="1:10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</row>
    <row r="289" spans="1:10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</row>
    <row r="290" spans="1:10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</row>
    <row r="291" spans="1:10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</row>
    <row r="292" spans="1:10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</row>
    <row r="293" spans="1:10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</row>
    <row r="294" spans="1:10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</row>
    <row r="295" spans="1:10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</row>
    <row r="296" spans="1:10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</row>
    <row r="297" spans="1:10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</row>
    <row r="298" spans="1:10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</row>
    <row r="299" spans="1:10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</row>
    <row r="300" spans="1:10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</row>
    <row r="301" spans="1:10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</row>
    <row r="302" spans="1:10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</row>
    <row r="303" spans="1:10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</row>
    <row r="304" spans="1:10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</row>
    <row r="305" spans="1:10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</row>
    <row r="306" spans="1:10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</row>
    <row r="307" spans="1:10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</row>
    <row r="308" spans="1:10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</row>
    <row r="309" spans="1:10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</row>
    <row r="310" spans="1:10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</row>
    <row r="311" spans="1:10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</row>
    <row r="312" spans="1:10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</row>
    <row r="313" spans="1:10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</row>
    <row r="314" spans="1:10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</row>
    <row r="315" spans="1:10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</row>
    <row r="316" spans="1:10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</row>
    <row r="317" spans="1:10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</row>
    <row r="318" spans="1:10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</row>
    <row r="319" spans="1:10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</row>
    <row r="320" spans="1:10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</row>
    <row r="321" spans="1:10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</row>
    <row r="322" spans="1:10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</row>
    <row r="323" spans="1:10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</row>
    <row r="324" spans="1:10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</row>
    <row r="325" spans="1:10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</row>
    <row r="326" spans="1:10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</row>
    <row r="327" spans="1:10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</row>
    <row r="328" spans="1:10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</row>
    <row r="329" spans="1:10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</row>
    <row r="330" spans="1:10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</row>
    <row r="331" spans="1:10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</row>
    <row r="332" spans="1:10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</row>
    <row r="333" spans="1:10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</row>
    <row r="334" spans="1:10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</row>
    <row r="335" spans="1:10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</row>
    <row r="336" spans="1:10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</row>
    <row r="337" spans="1:10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</row>
    <row r="338" spans="1:10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</row>
    <row r="339" spans="1:10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</row>
    <row r="340" spans="1:10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</row>
    <row r="341" spans="1:10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</row>
    <row r="342" spans="1:10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</row>
    <row r="343" spans="1:10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</row>
    <row r="344" spans="1:10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</row>
    <row r="345" spans="1:10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</row>
    <row r="346" spans="1:10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</row>
    <row r="347" spans="1:10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</row>
    <row r="348" spans="1:10" ht="13" x14ac:dyDescent="0.15">
      <c r="A348" s="43"/>
      <c r="B348" s="11"/>
      <c r="C348" s="18"/>
      <c r="D348" s="19"/>
      <c r="E348" s="18"/>
      <c r="F348" s="35"/>
      <c r="G348" s="18"/>
      <c r="H348" s="18"/>
      <c r="I348" s="11"/>
      <c r="J348" s="42"/>
    </row>
    <row r="349" spans="1:10" ht="13" x14ac:dyDescent="0.15">
      <c r="A349" s="43"/>
      <c r="B349" s="11"/>
      <c r="C349" s="18"/>
      <c r="D349" s="19"/>
      <c r="E349" s="18"/>
      <c r="F349" s="35"/>
      <c r="G349" s="18"/>
      <c r="H349" s="18"/>
      <c r="I349" s="11"/>
      <c r="J349" s="42"/>
    </row>
    <row r="350" spans="1:10" ht="13" x14ac:dyDescent="0.15">
      <c r="A350" s="43"/>
      <c r="B350" s="11"/>
      <c r="C350" s="18"/>
      <c r="D350" s="19"/>
      <c r="E350" s="18"/>
      <c r="F350" s="35"/>
      <c r="G350" s="18"/>
      <c r="H350" s="18"/>
      <c r="I350" s="11"/>
      <c r="J350" s="42"/>
    </row>
    <row r="351" spans="1:10" ht="13" x14ac:dyDescent="0.15">
      <c r="A351" s="43"/>
      <c r="B351" s="11"/>
      <c r="C351" s="18"/>
      <c r="D351" s="19"/>
      <c r="E351" s="18"/>
      <c r="F351" s="35"/>
      <c r="G351" s="18"/>
      <c r="H351" s="18"/>
      <c r="I351" s="11"/>
      <c r="J351" s="42"/>
    </row>
    <row r="352" spans="1:10" ht="13" x14ac:dyDescent="0.15">
      <c r="A352" s="43"/>
      <c r="B352" s="11"/>
      <c r="C352" s="18"/>
      <c r="D352" s="19"/>
      <c r="E352" s="18"/>
      <c r="F352" s="35"/>
      <c r="G352" s="18"/>
      <c r="H352" s="18"/>
      <c r="I352" s="11"/>
      <c r="J352" s="42"/>
    </row>
    <row r="353" spans="1:10" ht="13" x14ac:dyDescent="0.15">
      <c r="A353" s="43"/>
      <c r="B353" s="11"/>
      <c r="C353" s="18"/>
      <c r="D353" s="19"/>
      <c r="E353" s="18"/>
      <c r="F353" s="35"/>
      <c r="G353" s="18"/>
      <c r="H353" s="18"/>
      <c r="I353" s="11"/>
      <c r="J353" s="42"/>
    </row>
    <row r="354" spans="1:10" ht="13" x14ac:dyDescent="0.15">
      <c r="A354" s="43"/>
      <c r="B354" s="11"/>
      <c r="C354" s="18"/>
      <c r="D354" s="19"/>
      <c r="E354" s="18"/>
      <c r="F354" s="35"/>
      <c r="G354" s="18"/>
      <c r="H354" s="18"/>
      <c r="I354" s="11"/>
      <c r="J354" s="42"/>
    </row>
    <row r="355" spans="1:10" ht="13" x14ac:dyDescent="0.15">
      <c r="A355" s="43"/>
      <c r="B355" s="11"/>
      <c r="C355" s="18"/>
      <c r="D355" s="19"/>
      <c r="E355" s="18"/>
      <c r="F355" s="35"/>
      <c r="G355" s="18"/>
      <c r="H355" s="18"/>
      <c r="I355" s="11"/>
      <c r="J355" s="42"/>
    </row>
    <row r="356" spans="1:10" ht="13" x14ac:dyDescent="0.15">
      <c r="A356" s="43"/>
      <c r="B356" s="11"/>
      <c r="C356" s="18"/>
      <c r="D356" s="19"/>
      <c r="E356" s="18"/>
      <c r="F356" s="35"/>
      <c r="G356" s="18"/>
      <c r="H356" s="18"/>
      <c r="I356" s="11"/>
      <c r="J356" s="42"/>
    </row>
    <row r="357" spans="1:10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</row>
    <row r="358" spans="1:10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</row>
    <row r="359" spans="1:10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</row>
    <row r="360" spans="1:10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</row>
    <row r="361" spans="1:10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</row>
    <row r="362" spans="1:10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</row>
    <row r="363" spans="1:10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</row>
    <row r="364" spans="1:10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</row>
    <row r="365" spans="1:10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</row>
    <row r="366" spans="1:10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</row>
    <row r="367" spans="1:10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</row>
    <row r="368" spans="1:10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</row>
    <row r="369" spans="1:10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</row>
    <row r="370" spans="1:10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</row>
    <row r="371" spans="1:10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</row>
    <row r="372" spans="1:10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</row>
    <row r="373" spans="1:10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</row>
    <row r="374" spans="1:10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</row>
    <row r="375" spans="1:10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</row>
    <row r="376" spans="1:10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</row>
    <row r="377" spans="1:10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</row>
    <row r="378" spans="1:10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</row>
    <row r="379" spans="1:10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</row>
    <row r="380" spans="1:10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</row>
    <row r="381" spans="1:10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</row>
    <row r="382" spans="1:10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</row>
    <row r="383" spans="1:10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</row>
    <row r="384" spans="1:10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</row>
    <row r="385" spans="1:10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</row>
    <row r="386" spans="1:10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</row>
    <row r="387" spans="1:10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</row>
    <row r="388" spans="1:10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</row>
    <row r="389" spans="1:10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</row>
    <row r="390" spans="1:10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</row>
    <row r="391" spans="1:10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</row>
    <row r="392" spans="1:10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</row>
    <row r="393" spans="1:10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</row>
    <row r="394" spans="1:10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</row>
    <row r="395" spans="1:10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</row>
    <row r="396" spans="1:10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</row>
    <row r="397" spans="1:10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</row>
    <row r="398" spans="1:10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</row>
    <row r="399" spans="1:10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</row>
    <row r="400" spans="1:10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</row>
    <row r="401" spans="1:10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</row>
    <row r="402" spans="1:10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</row>
    <row r="403" spans="1:10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</row>
    <row r="404" spans="1:10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</row>
    <row r="405" spans="1:10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</row>
    <row r="406" spans="1:10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</row>
    <row r="407" spans="1:10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</row>
    <row r="408" spans="1:10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</row>
    <row r="409" spans="1:10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</row>
    <row r="410" spans="1:10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</row>
    <row r="411" spans="1:10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</row>
    <row r="412" spans="1:10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</row>
    <row r="413" spans="1:10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</row>
    <row r="414" spans="1:10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</row>
    <row r="415" spans="1:10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</row>
    <row r="416" spans="1:10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</row>
    <row r="417" spans="1:10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</row>
    <row r="418" spans="1:10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</row>
    <row r="419" spans="1:10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</row>
    <row r="420" spans="1:10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</row>
    <row r="421" spans="1:10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</row>
    <row r="422" spans="1:10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</row>
    <row r="423" spans="1:10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</row>
    <row r="424" spans="1:10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</row>
    <row r="425" spans="1:10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</row>
    <row r="426" spans="1:10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</row>
    <row r="427" spans="1:10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</row>
    <row r="428" spans="1:10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</row>
    <row r="429" spans="1:10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</row>
    <row r="430" spans="1:10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</row>
    <row r="431" spans="1:10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</row>
    <row r="432" spans="1:10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</row>
    <row r="433" spans="1:10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</row>
    <row r="434" spans="1:10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</row>
    <row r="435" spans="1:10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</row>
    <row r="436" spans="1:10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</row>
    <row r="437" spans="1:10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</row>
    <row r="438" spans="1:10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</row>
    <row r="439" spans="1:10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</row>
    <row r="440" spans="1:10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</row>
    <row r="441" spans="1:10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</row>
    <row r="442" spans="1:10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</row>
    <row r="443" spans="1:10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</row>
    <row r="444" spans="1:10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</row>
    <row r="445" spans="1:10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</row>
    <row r="446" spans="1:10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</row>
    <row r="447" spans="1:10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</row>
    <row r="448" spans="1:10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</row>
    <row r="449" spans="1:10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</row>
    <row r="450" spans="1:10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</row>
    <row r="451" spans="1:10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</row>
    <row r="452" spans="1:10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</row>
    <row r="453" spans="1:10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</row>
    <row r="454" spans="1:10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</row>
    <row r="455" spans="1:10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</row>
    <row r="456" spans="1:10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</row>
    <row r="457" spans="1:10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</row>
    <row r="458" spans="1:10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</row>
    <row r="459" spans="1:10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</row>
    <row r="460" spans="1:10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</row>
    <row r="461" spans="1:10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</row>
    <row r="462" spans="1:10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</row>
    <row r="463" spans="1:10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</row>
    <row r="464" spans="1:10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</row>
    <row r="465" spans="1:10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</row>
    <row r="466" spans="1:10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</row>
    <row r="467" spans="1:10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</row>
    <row r="468" spans="1:10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</row>
    <row r="469" spans="1:10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</row>
    <row r="470" spans="1:10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</row>
    <row r="471" spans="1:10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</row>
    <row r="472" spans="1:10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</row>
    <row r="473" spans="1:10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</row>
    <row r="474" spans="1:10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</row>
    <row r="475" spans="1:10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</row>
    <row r="476" spans="1:10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</row>
    <row r="477" spans="1:10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</row>
    <row r="478" spans="1:10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</row>
    <row r="479" spans="1:10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</row>
    <row r="480" spans="1:10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</row>
    <row r="481" spans="1:10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</row>
    <row r="482" spans="1:10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</row>
    <row r="483" spans="1:10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</row>
    <row r="484" spans="1:10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</row>
    <row r="485" spans="1:10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</row>
    <row r="486" spans="1:10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</row>
    <row r="487" spans="1:10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</row>
    <row r="488" spans="1:10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</row>
    <row r="489" spans="1:10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</row>
    <row r="490" spans="1:10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</row>
    <row r="491" spans="1:10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</row>
    <row r="492" spans="1:10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</row>
    <row r="493" spans="1:10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</row>
    <row r="494" spans="1:10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</row>
    <row r="495" spans="1:10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</row>
    <row r="496" spans="1:10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</row>
    <row r="497" spans="1:10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</row>
    <row r="498" spans="1:10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</row>
    <row r="499" spans="1:10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</row>
    <row r="500" spans="1:10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</row>
    <row r="501" spans="1:10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</row>
    <row r="502" spans="1:10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</row>
    <row r="503" spans="1:10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</row>
    <row r="504" spans="1:10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</row>
    <row r="505" spans="1:10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</row>
    <row r="506" spans="1:10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</row>
    <row r="507" spans="1:10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</row>
    <row r="508" spans="1:10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</row>
    <row r="509" spans="1:10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</row>
    <row r="510" spans="1:10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</row>
    <row r="511" spans="1:10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</row>
    <row r="512" spans="1:10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</row>
    <row r="513" spans="1:10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</row>
    <row r="514" spans="1:10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</row>
    <row r="515" spans="1:10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</row>
    <row r="516" spans="1:10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</row>
    <row r="517" spans="1:10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</row>
    <row r="518" spans="1:10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</row>
    <row r="519" spans="1:10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</row>
    <row r="520" spans="1:10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</row>
    <row r="521" spans="1:10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</row>
    <row r="522" spans="1:10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</row>
    <row r="523" spans="1:10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</row>
    <row r="524" spans="1:10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</row>
    <row r="525" spans="1:10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</row>
    <row r="526" spans="1:10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</row>
    <row r="527" spans="1:10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</row>
    <row r="528" spans="1:10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</row>
    <row r="529" spans="1:10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</row>
    <row r="530" spans="1:10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</row>
    <row r="531" spans="1:10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</row>
    <row r="532" spans="1:10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</row>
    <row r="533" spans="1:10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</row>
    <row r="534" spans="1:10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</row>
    <row r="535" spans="1:10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</row>
    <row r="536" spans="1:10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</row>
    <row r="537" spans="1:10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</row>
    <row r="538" spans="1:10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</row>
    <row r="539" spans="1:10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</row>
    <row r="540" spans="1:10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</row>
    <row r="541" spans="1:10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</row>
    <row r="542" spans="1:10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</row>
    <row r="543" spans="1:10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</row>
    <row r="544" spans="1:10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</row>
    <row r="545" spans="1:10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</row>
    <row r="546" spans="1:10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</row>
    <row r="547" spans="1:10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</row>
    <row r="548" spans="1:10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</row>
    <row r="549" spans="1:10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</row>
    <row r="550" spans="1:10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</row>
    <row r="551" spans="1:10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</row>
    <row r="552" spans="1:10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</row>
    <row r="553" spans="1:10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</row>
    <row r="554" spans="1:10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</row>
    <row r="555" spans="1:10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</row>
    <row r="556" spans="1:10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</row>
    <row r="557" spans="1:10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</row>
    <row r="558" spans="1:10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</row>
    <row r="559" spans="1:10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</row>
    <row r="560" spans="1:10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</row>
    <row r="561" spans="1:10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</row>
    <row r="562" spans="1:10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</row>
    <row r="563" spans="1:10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</row>
    <row r="564" spans="1:10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</row>
    <row r="565" spans="1:10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</row>
    <row r="566" spans="1:10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</row>
    <row r="567" spans="1:10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</row>
    <row r="568" spans="1:10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</row>
    <row r="569" spans="1:10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</row>
    <row r="570" spans="1:10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</row>
    <row r="571" spans="1:10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</row>
    <row r="572" spans="1:10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</row>
    <row r="573" spans="1:10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</row>
    <row r="574" spans="1:10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</row>
    <row r="575" spans="1:10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</row>
    <row r="576" spans="1:10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</row>
    <row r="577" spans="1:10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</row>
    <row r="578" spans="1:10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</row>
    <row r="579" spans="1:10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</row>
    <row r="580" spans="1:10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</row>
    <row r="581" spans="1:10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</row>
    <row r="582" spans="1:10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</row>
    <row r="583" spans="1:10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</row>
    <row r="584" spans="1:10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</row>
    <row r="585" spans="1:10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</row>
    <row r="586" spans="1:10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</row>
    <row r="587" spans="1:10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</row>
    <row r="588" spans="1:10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</row>
    <row r="589" spans="1:10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</row>
    <row r="590" spans="1:10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</row>
    <row r="591" spans="1:10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</row>
    <row r="592" spans="1:10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</row>
    <row r="593" spans="1:10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</row>
    <row r="594" spans="1:10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</row>
    <row r="595" spans="1:10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</row>
    <row r="596" spans="1:10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</row>
    <row r="597" spans="1:10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</row>
    <row r="598" spans="1:10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</row>
    <row r="599" spans="1:10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</row>
    <row r="600" spans="1:10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</row>
    <row r="601" spans="1:10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</row>
    <row r="602" spans="1:10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</row>
    <row r="603" spans="1:10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</row>
    <row r="604" spans="1:10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</row>
    <row r="605" spans="1:10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</row>
    <row r="606" spans="1:10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</row>
    <row r="607" spans="1:10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</row>
    <row r="608" spans="1:10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</row>
    <row r="609" spans="1:10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</row>
    <row r="610" spans="1:10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</row>
    <row r="611" spans="1:10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</row>
    <row r="612" spans="1:10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</row>
    <row r="613" spans="1:10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</row>
    <row r="614" spans="1:10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</row>
    <row r="615" spans="1:10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</row>
    <row r="616" spans="1:10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</row>
    <row r="617" spans="1:10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</row>
    <row r="618" spans="1:10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</row>
    <row r="619" spans="1:10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</row>
    <row r="620" spans="1:10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</row>
    <row r="621" spans="1:10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</row>
    <row r="622" spans="1:10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</row>
    <row r="623" spans="1:10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</row>
    <row r="624" spans="1:10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</row>
    <row r="625" spans="1:10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</row>
    <row r="626" spans="1:10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</row>
    <row r="627" spans="1:10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</row>
    <row r="628" spans="1:10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</row>
    <row r="629" spans="1:10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</row>
    <row r="630" spans="1:10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</row>
    <row r="631" spans="1:10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</row>
    <row r="632" spans="1:10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</row>
    <row r="633" spans="1:10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</row>
    <row r="634" spans="1:10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</row>
    <row r="635" spans="1:10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</row>
    <row r="636" spans="1:10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</row>
    <row r="637" spans="1:10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</row>
    <row r="638" spans="1:10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</row>
    <row r="639" spans="1:10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</row>
    <row r="640" spans="1:10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</row>
    <row r="641" spans="1:10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</row>
    <row r="642" spans="1:10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</row>
    <row r="643" spans="1:10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</row>
    <row r="644" spans="1:10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</row>
    <row r="645" spans="1:10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</row>
    <row r="646" spans="1:10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</row>
    <row r="647" spans="1:10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</row>
    <row r="648" spans="1:10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</row>
    <row r="649" spans="1:10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</row>
    <row r="650" spans="1:10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</row>
    <row r="651" spans="1:10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</row>
    <row r="652" spans="1:10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</row>
    <row r="653" spans="1:10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</row>
    <row r="654" spans="1:10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</row>
    <row r="655" spans="1:10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</row>
    <row r="656" spans="1:10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</row>
    <row r="657" spans="1:10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</row>
    <row r="658" spans="1:10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</row>
    <row r="659" spans="1:10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</row>
    <row r="660" spans="1:10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</row>
    <row r="661" spans="1:10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</row>
    <row r="662" spans="1:10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</row>
    <row r="663" spans="1:10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</row>
    <row r="664" spans="1:10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</row>
    <row r="665" spans="1:10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</row>
    <row r="666" spans="1:10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</row>
    <row r="667" spans="1:10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</row>
    <row r="668" spans="1:10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</row>
    <row r="669" spans="1:10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</row>
    <row r="670" spans="1:10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</row>
    <row r="671" spans="1:10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</row>
    <row r="672" spans="1:10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</row>
    <row r="673" spans="1:10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</row>
    <row r="674" spans="1:10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</row>
    <row r="675" spans="1:10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</row>
    <row r="676" spans="1:10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</row>
    <row r="677" spans="1:10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</row>
    <row r="678" spans="1:10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</row>
    <row r="679" spans="1:10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</row>
    <row r="680" spans="1:10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</row>
    <row r="681" spans="1:10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</row>
    <row r="682" spans="1:10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</row>
    <row r="683" spans="1:10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</row>
    <row r="684" spans="1:10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</row>
    <row r="685" spans="1:10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</row>
    <row r="686" spans="1:10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</row>
    <row r="687" spans="1:10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</row>
    <row r="688" spans="1:10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</row>
    <row r="689" spans="1:10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</row>
    <row r="690" spans="1:10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</row>
    <row r="691" spans="1:10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</row>
    <row r="692" spans="1:10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</row>
    <row r="693" spans="1:10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</row>
    <row r="694" spans="1:10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</row>
    <row r="695" spans="1:10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</row>
    <row r="696" spans="1:10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</row>
    <row r="697" spans="1:10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</row>
    <row r="698" spans="1:10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</row>
    <row r="699" spans="1:10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</row>
    <row r="700" spans="1:10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</row>
    <row r="701" spans="1:10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</row>
    <row r="702" spans="1:10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</row>
    <row r="703" spans="1:10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</row>
    <row r="704" spans="1:10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</row>
    <row r="705" spans="1:10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</row>
    <row r="706" spans="1:10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</row>
    <row r="707" spans="1:10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</row>
    <row r="708" spans="1:10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</row>
    <row r="709" spans="1:10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</row>
    <row r="710" spans="1:10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</row>
    <row r="711" spans="1:10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</row>
    <row r="712" spans="1:10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</row>
    <row r="713" spans="1:10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</row>
    <row r="714" spans="1:10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</row>
    <row r="715" spans="1:10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</row>
    <row r="716" spans="1:10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</row>
    <row r="717" spans="1:10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</row>
    <row r="718" spans="1:10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</row>
    <row r="719" spans="1:10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</row>
    <row r="720" spans="1:10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</row>
    <row r="721" spans="1:10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</row>
    <row r="722" spans="1:10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</row>
    <row r="723" spans="1:10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</row>
    <row r="724" spans="1:10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</row>
    <row r="725" spans="1:10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</row>
    <row r="726" spans="1:10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</row>
    <row r="727" spans="1:10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</row>
    <row r="728" spans="1:10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</row>
    <row r="729" spans="1:10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</row>
    <row r="730" spans="1:10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</row>
    <row r="731" spans="1:10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</row>
    <row r="732" spans="1:10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</row>
    <row r="733" spans="1:10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</row>
    <row r="734" spans="1:10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</row>
    <row r="735" spans="1:10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</row>
    <row r="736" spans="1:10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</row>
    <row r="737" spans="1:10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</row>
    <row r="738" spans="1:10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</row>
    <row r="739" spans="1:10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</row>
    <row r="740" spans="1:10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</row>
    <row r="741" spans="1:10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</row>
    <row r="742" spans="1:10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</row>
    <row r="743" spans="1:10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</row>
    <row r="744" spans="1:10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</row>
    <row r="745" spans="1:10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</row>
    <row r="746" spans="1:10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</row>
    <row r="747" spans="1:10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</row>
    <row r="748" spans="1:10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</row>
    <row r="749" spans="1:10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</row>
    <row r="750" spans="1:10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</row>
    <row r="751" spans="1:10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</row>
    <row r="752" spans="1:10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</row>
    <row r="753" spans="1:10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</row>
    <row r="754" spans="1:10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</row>
    <row r="755" spans="1:10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</row>
    <row r="756" spans="1:10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</row>
    <row r="757" spans="1:10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</row>
    <row r="758" spans="1:10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</row>
    <row r="759" spans="1:10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</row>
    <row r="760" spans="1:10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</row>
    <row r="761" spans="1:10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</row>
    <row r="762" spans="1:10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</row>
    <row r="763" spans="1:10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</row>
    <row r="764" spans="1:10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</row>
    <row r="765" spans="1:10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</row>
    <row r="766" spans="1:10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</row>
    <row r="767" spans="1:10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</row>
    <row r="768" spans="1:10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</row>
    <row r="769" spans="1:10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</row>
    <row r="770" spans="1:10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</row>
    <row r="771" spans="1:10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</row>
    <row r="772" spans="1:10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</row>
    <row r="773" spans="1:10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</row>
    <row r="774" spans="1:10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</row>
    <row r="775" spans="1:10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</row>
    <row r="776" spans="1:10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</row>
    <row r="777" spans="1:10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</row>
    <row r="778" spans="1:10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</row>
    <row r="779" spans="1:10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</row>
    <row r="780" spans="1:10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</row>
    <row r="781" spans="1:10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</row>
    <row r="782" spans="1:10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</row>
    <row r="783" spans="1:10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</row>
    <row r="784" spans="1:10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</row>
    <row r="785" spans="1:10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</row>
    <row r="786" spans="1:10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</row>
    <row r="787" spans="1:10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</row>
    <row r="788" spans="1:10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</row>
    <row r="789" spans="1:10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</row>
    <row r="790" spans="1:10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</row>
    <row r="791" spans="1:10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</row>
    <row r="792" spans="1:10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</row>
    <row r="793" spans="1:10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</row>
    <row r="794" spans="1:10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</row>
    <row r="795" spans="1:10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</row>
    <row r="796" spans="1:10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</row>
    <row r="797" spans="1:10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</row>
    <row r="798" spans="1:10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</row>
    <row r="799" spans="1:10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</row>
    <row r="800" spans="1:10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</row>
    <row r="801" spans="1:10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</row>
    <row r="802" spans="1:10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</row>
    <row r="803" spans="1:10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</row>
    <row r="804" spans="1:10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</row>
    <row r="805" spans="1:10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</row>
    <row r="806" spans="1:10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</row>
    <row r="807" spans="1:10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</row>
    <row r="808" spans="1:10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</row>
    <row r="809" spans="1:10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</row>
    <row r="810" spans="1:10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</row>
    <row r="811" spans="1:10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</row>
    <row r="812" spans="1:10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</row>
    <row r="813" spans="1:10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</row>
    <row r="814" spans="1:10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</row>
    <row r="815" spans="1:10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</row>
    <row r="816" spans="1:10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</row>
    <row r="817" spans="1:10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</row>
    <row r="818" spans="1:10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</row>
    <row r="819" spans="1:10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</row>
    <row r="820" spans="1:10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</row>
    <row r="821" spans="1:10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</row>
    <row r="822" spans="1:10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</row>
    <row r="823" spans="1:10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</row>
    <row r="824" spans="1:10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</row>
    <row r="825" spans="1:10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</row>
    <row r="826" spans="1:10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</row>
    <row r="827" spans="1:10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</row>
    <row r="828" spans="1:10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</row>
    <row r="829" spans="1:10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</row>
    <row r="830" spans="1:10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</row>
    <row r="831" spans="1:10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</row>
    <row r="832" spans="1:10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</row>
    <row r="833" spans="1:10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</row>
    <row r="834" spans="1:10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</row>
    <row r="835" spans="1:10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</row>
    <row r="836" spans="1:10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</row>
    <row r="837" spans="1:10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</row>
    <row r="838" spans="1:10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</row>
    <row r="839" spans="1:10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</row>
    <row r="840" spans="1:10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</row>
    <row r="841" spans="1:10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</row>
    <row r="842" spans="1:10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</row>
    <row r="843" spans="1:10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</row>
    <row r="844" spans="1:10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</row>
    <row r="845" spans="1:10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</row>
    <row r="846" spans="1:10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</row>
    <row r="847" spans="1:10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</row>
    <row r="848" spans="1:10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</row>
    <row r="849" spans="1:10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</row>
    <row r="850" spans="1:10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</row>
    <row r="851" spans="1:10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</row>
    <row r="852" spans="1:10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</row>
    <row r="853" spans="1:10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</row>
    <row r="854" spans="1:10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</row>
    <row r="855" spans="1:10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</row>
    <row r="856" spans="1:10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</row>
    <row r="857" spans="1:10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</row>
    <row r="858" spans="1:10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</row>
    <row r="859" spans="1:10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</row>
    <row r="860" spans="1:10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</row>
    <row r="861" spans="1:10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</row>
    <row r="862" spans="1:10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</row>
    <row r="863" spans="1:10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</row>
    <row r="864" spans="1:10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</row>
    <row r="865" spans="1:10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</row>
    <row r="866" spans="1:10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</row>
    <row r="867" spans="1:10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</row>
    <row r="868" spans="1:10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</row>
    <row r="869" spans="1:10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</row>
    <row r="870" spans="1:10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</row>
    <row r="871" spans="1:10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</row>
    <row r="872" spans="1:10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</row>
    <row r="873" spans="1:10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</row>
    <row r="874" spans="1:10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</row>
    <row r="875" spans="1:10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</row>
    <row r="876" spans="1:10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</row>
    <row r="877" spans="1:10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</row>
    <row r="878" spans="1:10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</row>
    <row r="879" spans="1:10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</row>
    <row r="880" spans="1:10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</row>
    <row r="881" spans="1:10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</row>
    <row r="882" spans="1:10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</row>
    <row r="883" spans="1:10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</row>
    <row r="884" spans="1:10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</row>
    <row r="885" spans="1:10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</row>
    <row r="886" spans="1:10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</row>
    <row r="887" spans="1:10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</row>
    <row r="888" spans="1:10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</row>
    <row r="889" spans="1:10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</row>
    <row r="890" spans="1:10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</row>
    <row r="891" spans="1:10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</row>
    <row r="892" spans="1:10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</row>
    <row r="893" spans="1:10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</row>
    <row r="894" spans="1:10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</row>
    <row r="895" spans="1:10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</row>
    <row r="896" spans="1:10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</row>
    <row r="897" spans="1:10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</row>
    <row r="898" spans="1:10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</row>
    <row r="899" spans="1:10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</row>
    <row r="900" spans="1:10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</row>
    <row r="901" spans="1:10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</row>
    <row r="902" spans="1:10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</row>
    <row r="903" spans="1:10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</row>
    <row r="904" spans="1:10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</row>
    <row r="905" spans="1:10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</row>
    <row r="906" spans="1:10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</row>
    <row r="907" spans="1:10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</row>
    <row r="908" spans="1:10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</row>
    <row r="909" spans="1:10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</row>
    <row r="910" spans="1:10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</row>
    <row r="911" spans="1:10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</row>
    <row r="912" spans="1:10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</row>
    <row r="913" spans="1:10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</row>
    <row r="914" spans="1:10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</row>
    <row r="915" spans="1:10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</row>
    <row r="916" spans="1:10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</row>
    <row r="917" spans="1:10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</row>
    <row r="918" spans="1:10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</row>
    <row r="919" spans="1:10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</row>
    <row r="920" spans="1:10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</row>
    <row r="921" spans="1:10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</row>
    <row r="922" spans="1:10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</row>
    <row r="923" spans="1:10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</row>
    <row r="924" spans="1:10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</row>
    <row r="925" spans="1:10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</row>
    <row r="926" spans="1:10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</row>
    <row r="927" spans="1:10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</row>
    <row r="928" spans="1:10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</row>
    <row r="929" spans="1:10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</row>
    <row r="930" spans="1:10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</row>
    <row r="931" spans="1:10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</row>
    <row r="932" spans="1:10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</row>
    <row r="933" spans="1:10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</row>
    <row r="934" spans="1:10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</row>
    <row r="935" spans="1:10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</row>
    <row r="936" spans="1:10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</row>
    <row r="937" spans="1:10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</row>
    <row r="938" spans="1:10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</row>
    <row r="939" spans="1:10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</row>
    <row r="940" spans="1:10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</row>
    <row r="941" spans="1:10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</row>
    <row r="942" spans="1:10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</row>
    <row r="943" spans="1:10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</row>
    <row r="944" spans="1:10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</row>
    <row r="945" spans="1:10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</row>
    <row r="946" spans="1:10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</row>
    <row r="947" spans="1:10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</row>
    <row r="948" spans="1:10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</row>
    <row r="949" spans="1:10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</row>
    <row r="950" spans="1:10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</row>
    <row r="951" spans="1:10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</row>
    <row r="952" spans="1:10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</row>
    <row r="953" spans="1:10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</row>
    <row r="954" spans="1:10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</row>
    <row r="955" spans="1:10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</row>
    <row r="956" spans="1:10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</row>
    <row r="957" spans="1:10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</row>
    <row r="958" spans="1:10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</row>
    <row r="959" spans="1:10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</row>
    <row r="960" spans="1:10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</row>
    <row r="961" spans="1:10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</row>
    <row r="962" spans="1:10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</row>
    <row r="963" spans="1:10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</row>
    <row r="964" spans="1:10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</row>
    <row r="965" spans="1:10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</row>
    <row r="966" spans="1:10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</row>
    <row r="967" spans="1:10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</row>
    <row r="968" spans="1:10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</row>
    <row r="969" spans="1:10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</row>
    <row r="970" spans="1:10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</row>
    <row r="971" spans="1:10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</row>
    <row r="972" spans="1:10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</row>
    <row r="973" spans="1:10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</row>
    <row r="974" spans="1:10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</row>
    <row r="975" spans="1:10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</row>
    <row r="976" spans="1:10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</row>
    <row r="977" spans="1:10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</row>
    <row r="978" spans="1:10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</row>
    <row r="979" spans="1:10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</row>
    <row r="980" spans="1:10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</row>
    <row r="981" spans="1:10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</row>
    <row r="982" spans="1:10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</row>
    <row r="983" spans="1:10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</row>
    <row r="984" spans="1:10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</row>
    <row r="985" spans="1:10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</row>
    <row r="986" spans="1:10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</row>
    <row r="987" spans="1:10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</row>
    <row r="988" spans="1:10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</row>
    <row r="989" spans="1:10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</row>
    <row r="990" spans="1:10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</row>
    <row r="991" spans="1:10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</row>
    <row r="992" spans="1:10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</row>
    <row r="993" spans="1:10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</row>
    <row r="994" spans="1:10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</row>
    <row r="995" spans="1:10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</row>
    <row r="996" spans="1:10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</row>
    <row r="997" spans="1:10" ht="13" x14ac:dyDescent="0.15">
      <c r="A997" s="44"/>
      <c r="B997" s="11"/>
      <c r="C997" s="18"/>
      <c r="D997" s="19"/>
      <c r="E997" s="18"/>
      <c r="F997" s="35"/>
      <c r="G997" s="18"/>
      <c r="H997" s="18"/>
      <c r="I997" s="11"/>
      <c r="J997" s="42"/>
    </row>
    <row r="998" spans="1:10" ht="13" x14ac:dyDescent="0.15">
      <c r="A998" s="44"/>
      <c r="B998" s="11"/>
      <c r="C998" s="18"/>
      <c r="D998" s="19"/>
      <c r="E998" s="18"/>
      <c r="F998" s="35"/>
      <c r="G998" s="18"/>
      <c r="H998" s="18"/>
      <c r="I998" s="11"/>
      <c r="J998" s="42"/>
    </row>
    <row r="999" spans="1:10" ht="13" x14ac:dyDescent="0.15">
      <c r="A999" s="44"/>
      <c r="B999" s="11"/>
      <c r="C999" s="18"/>
      <c r="D999" s="19"/>
      <c r="E999" s="18"/>
      <c r="F999" s="35"/>
      <c r="G999" s="18"/>
      <c r="H999" s="18"/>
      <c r="I999" s="11"/>
      <c r="J999" s="42"/>
    </row>
    <row r="1000" spans="1:10" ht="13" x14ac:dyDescent="0.15">
      <c r="A1000" s="44"/>
      <c r="B1000" s="11"/>
      <c r="C1000" s="18"/>
      <c r="D1000" s="19"/>
      <c r="E1000" s="18"/>
      <c r="F1000" s="35"/>
      <c r="G1000" s="18"/>
      <c r="H1000" s="18"/>
      <c r="I1000" s="11"/>
      <c r="J1000" s="42"/>
    </row>
    <row r="1001" spans="1:10" ht="13" x14ac:dyDescent="0.15">
      <c r="A1001" s="44"/>
      <c r="B1001" s="11"/>
      <c r="C1001" s="18"/>
      <c r="D1001" s="19"/>
      <c r="E1001" s="18"/>
      <c r="F1001" s="35"/>
      <c r="G1001" s="18"/>
      <c r="H1001" s="18"/>
      <c r="I1001" s="11"/>
      <c r="J1001" s="42"/>
    </row>
    <row r="1002" spans="1:10" ht="13" x14ac:dyDescent="0.15">
      <c r="A1002" s="44"/>
      <c r="B1002" s="11"/>
      <c r="C1002" s="18"/>
      <c r="D1002" s="19"/>
      <c r="E1002" s="18"/>
      <c r="F1002" s="35"/>
      <c r="G1002" s="18"/>
      <c r="H1002" s="18"/>
      <c r="I1002" s="11"/>
      <c r="J1002" s="42"/>
    </row>
    <row r="1003" spans="1:10" ht="13" x14ac:dyDescent="0.15">
      <c r="A1003" s="44"/>
      <c r="B1003" s="11"/>
      <c r="C1003" s="18"/>
      <c r="D1003" s="19"/>
      <c r="E1003" s="18"/>
      <c r="F1003" s="35"/>
      <c r="G1003" s="18"/>
      <c r="H1003" s="18"/>
      <c r="I1003" s="11"/>
      <c r="J1003" s="42"/>
    </row>
    <row r="1004" spans="1:10" ht="13" x14ac:dyDescent="0.15">
      <c r="A1004" s="44"/>
      <c r="B1004" s="11"/>
      <c r="C1004" s="18"/>
      <c r="D1004" s="19"/>
      <c r="E1004" s="18"/>
      <c r="F1004" s="35"/>
      <c r="G1004" s="18"/>
      <c r="H1004" s="18"/>
      <c r="I1004" s="11"/>
      <c r="J1004" s="42"/>
    </row>
    <row r="1005" spans="1:10" ht="13" x14ac:dyDescent="0.15">
      <c r="A1005" s="44"/>
      <c r="B1005" s="11"/>
      <c r="C1005" s="18"/>
      <c r="D1005" s="19"/>
      <c r="E1005" s="18"/>
      <c r="F1005" s="35"/>
      <c r="G1005" s="18"/>
      <c r="H1005" s="18"/>
      <c r="I1005" s="11"/>
      <c r="J1005" s="42"/>
    </row>
  </sheetData>
  <mergeCells count="4">
    <mergeCell ref="A1:G2"/>
    <mergeCell ref="H1:H2"/>
    <mergeCell ref="I1:J2"/>
    <mergeCell ref="A3:H3"/>
  </mergeCells>
  <dataValidations count="1">
    <dataValidation type="list" allowBlank="1" sqref="A5:A276" xr:uid="{00000000-0002-0000-0C00-000000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FFF9A"/>
    <outlinePr summaryBelow="0" summaryRight="0"/>
    <pageSetUpPr fitToPage="1"/>
  </sheetPr>
  <dimension ref="A1:Y1017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5" defaultRowHeight="15.75" customHeight="1" x14ac:dyDescent="0.15"/>
  <cols>
    <col min="1" max="1" width="12.83203125" customWidth="1"/>
    <col min="2" max="2" width="50.6640625" customWidth="1"/>
    <col min="3" max="3" width="20.5" customWidth="1"/>
    <col min="4" max="4" width="20" customWidth="1"/>
    <col min="5" max="5" width="6.6640625" customWidth="1"/>
    <col min="6" max="6" width="10.6640625" customWidth="1"/>
    <col min="7" max="7" width="10" hidden="1" customWidth="1"/>
    <col min="8" max="8" width="29.1640625" customWidth="1"/>
    <col min="9" max="9" width="38.83203125" customWidth="1"/>
    <col min="10" max="10" width="9.5" customWidth="1"/>
    <col min="12" max="12" width="37.33203125" customWidth="1"/>
  </cols>
  <sheetData>
    <row r="1" spans="1:25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8"/>
      <c r="J1" s="244" t="s">
        <v>4</v>
      </c>
      <c r="K1" s="238"/>
    </row>
    <row r="2" spans="1:25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25" ht="19.5" customHeight="1" x14ac:dyDescent="0.15">
      <c r="A3" s="4" t="s">
        <v>6</v>
      </c>
      <c r="B3" s="4"/>
      <c r="C3" s="4"/>
      <c r="D3" s="4"/>
      <c r="E3" s="4"/>
      <c r="F3" s="4"/>
      <c r="H3" s="4"/>
      <c r="I3" s="4"/>
      <c r="J3" s="135"/>
      <c r="K3" s="4"/>
      <c r="L3" s="4"/>
      <c r="M3" s="156"/>
    </row>
    <row r="4" spans="1:25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12" t="s">
        <v>124</v>
      </c>
      <c r="H4" s="9" t="s">
        <v>15</v>
      </c>
      <c r="I4" s="9" t="s">
        <v>10</v>
      </c>
      <c r="J4" s="9" t="s">
        <v>105</v>
      </c>
      <c r="K4" s="12" t="s">
        <v>17</v>
      </c>
      <c r="L4" s="136" t="s">
        <v>125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69.5" customHeight="1" x14ac:dyDescent="0.15">
      <c r="A5" s="25" t="s">
        <v>11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20">
        <v>14200</v>
      </c>
      <c r="G5" s="20">
        <v>11500</v>
      </c>
      <c r="H5" s="19" t="str">
        <f>IFERROR(VLOOKUP($A5,#REF!,7,0),"-")</f>
        <v>-</v>
      </c>
      <c r="I5" s="19" t="str">
        <f>IFERROR(VLOOKUP($A5,#REF!,8,0),"-")</f>
        <v>-</v>
      </c>
      <c r="J5" s="22">
        <v>2</v>
      </c>
      <c r="K5" s="137">
        <f t="shared" ref="K5:K6" si="0">IFERROR(J5*F5,"-")</f>
        <v>28400</v>
      </c>
      <c r="L5" s="157">
        <f t="shared" ref="L5:L8" si="1">G5*J5</f>
        <v>23000</v>
      </c>
    </row>
    <row r="6" spans="1:25" ht="169.5" customHeight="1" x14ac:dyDescent="0.15">
      <c r="A6" s="25" t="s">
        <v>23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21000</v>
      </c>
      <c r="G6" s="20">
        <v>21000</v>
      </c>
      <c r="H6" s="19" t="str">
        <f>IFERROR(VLOOKUP($A6,#REF!,7,0),"-")</f>
        <v>-</v>
      </c>
      <c r="I6" s="19" t="str">
        <f>IFERROR(VLOOKUP($A6,#REF!,8,0),"-")</f>
        <v>-</v>
      </c>
      <c r="J6" s="22">
        <v>2</v>
      </c>
      <c r="K6" s="137">
        <f t="shared" si="0"/>
        <v>42000</v>
      </c>
      <c r="L6" s="157">
        <f t="shared" si="1"/>
        <v>42000</v>
      </c>
    </row>
    <row r="7" spans="1:25" ht="153" hidden="1" customHeight="1" x14ac:dyDescent="0.15">
      <c r="A7" s="25" t="s">
        <v>126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31200</v>
      </c>
      <c r="G7" s="35" t="str">
        <f>IFERROR(VLOOKUP($A7,#REF!,6,0),"-")</f>
        <v>-</v>
      </c>
      <c r="H7" s="19" t="str">
        <f>IFERROR(VLOOKUP($A7,#REF!,7,0),"-")</f>
        <v>-</v>
      </c>
      <c r="I7" s="19" t="str">
        <f>IFERROR(VLOOKUP($A7,#REF!,8,0),"-")</f>
        <v>-</v>
      </c>
      <c r="J7" s="22">
        <v>0</v>
      </c>
      <c r="K7" s="137">
        <f t="shared" ref="K7:K31" si="2">F7*J7</f>
        <v>0</v>
      </c>
      <c r="L7" s="157" t="e">
        <f t="shared" si="1"/>
        <v>#VALUE!</v>
      </c>
    </row>
    <row r="8" spans="1:25" ht="153" customHeight="1" x14ac:dyDescent="0.15">
      <c r="A8" s="138"/>
      <c r="B8" s="11" t="str">
        <f>IFERROR(VLOOKUP($A8,#REF!,2,0),"-")</f>
        <v>-</v>
      </c>
      <c r="C8" s="36" t="s">
        <v>127</v>
      </c>
      <c r="D8" s="19" t="s">
        <v>70</v>
      </c>
      <c r="E8" s="36" t="s">
        <v>71</v>
      </c>
      <c r="F8" s="20">
        <v>13850</v>
      </c>
      <c r="G8" s="20">
        <v>8000</v>
      </c>
      <c r="H8" s="21" t="s">
        <v>128</v>
      </c>
      <c r="I8" s="19" t="str">
        <f>IFERROR(VLOOKUP($A8,#REF!,8,0),"-")</f>
        <v>-</v>
      </c>
      <c r="J8" s="22">
        <v>2</v>
      </c>
      <c r="K8" s="137">
        <f t="shared" si="2"/>
        <v>27700</v>
      </c>
      <c r="L8" s="157">
        <f t="shared" si="1"/>
        <v>16000</v>
      </c>
    </row>
    <row r="9" spans="1:25" ht="153" customHeight="1" x14ac:dyDescent="0.15">
      <c r="A9" s="138" t="s">
        <v>111</v>
      </c>
      <c r="B9" s="11" t="str">
        <f>IFERROR(VLOOKUP($A9,#REF!,2,0),"-")</f>
        <v>-</v>
      </c>
      <c r="C9" s="18" t="str">
        <f>IFERROR(VLOOKUP($A9,#REF!,3,0),"-")</f>
        <v>-</v>
      </c>
      <c r="D9" s="19" t="s">
        <v>129</v>
      </c>
      <c r="E9" s="36" t="s">
        <v>130</v>
      </c>
      <c r="F9" s="20">
        <v>44000</v>
      </c>
      <c r="G9" s="20">
        <v>33000</v>
      </c>
      <c r="H9" s="158" t="s">
        <v>131</v>
      </c>
      <c r="I9" s="19" t="str">
        <f>IFERROR(VLOOKUP($A9,#REF!,8,0),"-")</f>
        <v>-</v>
      </c>
      <c r="J9" s="22">
        <v>1</v>
      </c>
      <c r="K9" s="137">
        <f t="shared" si="2"/>
        <v>44000</v>
      </c>
      <c r="L9" s="157"/>
    </row>
    <row r="10" spans="1:25" ht="114.75" customHeight="1" x14ac:dyDescent="0.15">
      <c r="A10" s="25" t="s">
        <v>22</v>
      </c>
      <c r="B10" s="11" t="str">
        <f>IFERROR(VLOOKUP($A10,#REF!,2,0),"-")</f>
        <v>-</v>
      </c>
      <c r="C10" s="18" t="str">
        <f>IFERROR(VLOOKUP($A10,#REF!,3,0),"-")</f>
        <v>-</v>
      </c>
      <c r="D10" s="19" t="s">
        <v>129</v>
      </c>
      <c r="E10" s="36" t="s">
        <v>130</v>
      </c>
      <c r="F10" s="20">
        <v>41200</v>
      </c>
      <c r="G10" s="20">
        <v>33000</v>
      </c>
      <c r="H10" s="158" t="s">
        <v>131</v>
      </c>
      <c r="I10" s="19" t="str">
        <f>IFERROR(VLOOKUP($A10,#REF!,8,0),"-")</f>
        <v>-</v>
      </c>
      <c r="J10" s="22">
        <v>2</v>
      </c>
      <c r="K10" s="137">
        <f t="shared" si="2"/>
        <v>82400</v>
      </c>
      <c r="L10" s="157">
        <f t="shared" ref="L10:L11" si="3">G10*J10</f>
        <v>66000</v>
      </c>
    </row>
    <row r="11" spans="1:25" ht="123.75" customHeight="1" x14ac:dyDescent="0.15">
      <c r="A11" s="138" t="s">
        <v>99</v>
      </c>
      <c r="B11" s="11" t="str">
        <f>IFERROR(VLOOKUP($A11,#REF!,2,0),"-")</f>
        <v>-</v>
      </c>
      <c r="C11" s="18" t="str">
        <f>IFERROR(VLOOKUP($A11,#REF!,3,0),"-")</f>
        <v>-</v>
      </c>
      <c r="D11" s="19" t="s">
        <v>129</v>
      </c>
      <c r="E11" s="36" t="s">
        <v>130</v>
      </c>
      <c r="F11" s="20">
        <v>28300</v>
      </c>
      <c r="G11" s="20">
        <v>18800</v>
      </c>
      <c r="H11" s="158" t="s">
        <v>131</v>
      </c>
      <c r="I11" s="19" t="str">
        <f>IFERROR(VLOOKUP($A11,#REF!,8,0),"-")</f>
        <v>-</v>
      </c>
      <c r="J11" s="22">
        <v>1</v>
      </c>
      <c r="K11" s="137">
        <f t="shared" si="2"/>
        <v>28300</v>
      </c>
      <c r="L11" s="157">
        <f t="shared" si="3"/>
        <v>18800</v>
      </c>
    </row>
    <row r="12" spans="1:25" ht="102.75" customHeight="1" x14ac:dyDescent="0.15">
      <c r="A12" s="138" t="s">
        <v>132</v>
      </c>
      <c r="B12" s="11"/>
      <c r="C12" s="36" t="s">
        <v>133</v>
      </c>
      <c r="D12" s="19" t="s">
        <v>134</v>
      </c>
      <c r="E12" s="36" t="s">
        <v>74</v>
      </c>
      <c r="F12" s="20">
        <v>65200</v>
      </c>
      <c r="G12" s="20"/>
      <c r="H12" s="158" t="s">
        <v>135</v>
      </c>
      <c r="I12" s="159"/>
      <c r="J12" s="22">
        <v>1</v>
      </c>
      <c r="K12" s="137">
        <f t="shared" si="2"/>
        <v>65200</v>
      </c>
      <c r="L12" s="157"/>
    </row>
    <row r="13" spans="1:25" ht="90" customHeight="1" x14ac:dyDescent="0.15">
      <c r="A13" s="138" t="s">
        <v>136</v>
      </c>
      <c r="B13" s="11" t="e">
        <f ca="1">image("http://www.galopinplaygrounds.com/data/elementos/1114/images/_mini/grd2/500/cde100a.jpg")</f>
        <v>#NAME?</v>
      </c>
      <c r="C13" s="36" t="s">
        <v>137</v>
      </c>
      <c r="D13" s="19" t="s">
        <v>129</v>
      </c>
      <c r="E13" s="36" t="s">
        <v>130</v>
      </c>
      <c r="F13" s="20">
        <v>69200</v>
      </c>
      <c r="G13" s="20">
        <v>50000</v>
      </c>
      <c r="H13" s="21" t="s">
        <v>138</v>
      </c>
      <c r="I13" s="159" t="s">
        <v>139</v>
      </c>
      <c r="J13" s="22">
        <v>1</v>
      </c>
      <c r="K13" s="137">
        <f t="shared" si="2"/>
        <v>69200</v>
      </c>
      <c r="L13" s="157">
        <f>G13*J13</f>
        <v>50000</v>
      </c>
    </row>
    <row r="14" spans="1:25" ht="138" customHeight="1" x14ac:dyDescent="0.15">
      <c r="A14" s="25" t="s">
        <v>140</v>
      </c>
      <c r="B14" s="11"/>
      <c r="C14" s="36" t="s">
        <v>141</v>
      </c>
      <c r="D14" s="21" t="s">
        <v>142</v>
      </c>
      <c r="E14" s="36" t="s">
        <v>71</v>
      </c>
      <c r="F14" s="20">
        <v>208000</v>
      </c>
      <c r="G14" s="20">
        <v>7500</v>
      </c>
      <c r="H14" s="21" t="s">
        <v>143</v>
      </c>
      <c r="I14" s="19" t="str">
        <f>IFERROR(VLOOKUP($A14,#REF!,8,0),"-")</f>
        <v>-</v>
      </c>
      <c r="J14" s="22">
        <v>1</v>
      </c>
      <c r="K14" s="137">
        <f t="shared" si="2"/>
        <v>208000</v>
      </c>
      <c r="L14" s="157"/>
    </row>
    <row r="15" spans="1:25" ht="144" customHeight="1" x14ac:dyDescent="0.15">
      <c r="A15" s="138" t="s">
        <v>36</v>
      </c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20">
        <v>15400</v>
      </c>
      <c r="G15" s="20">
        <v>7500</v>
      </c>
      <c r="H15" s="19" t="str">
        <f>IFERROR(VLOOKUP($A15,#REF!,7,0),"-")</f>
        <v>-</v>
      </c>
      <c r="I15" s="19" t="str">
        <f>IFERROR(VLOOKUP($A15,#REF!,8,0),"-")</f>
        <v>-</v>
      </c>
      <c r="J15" s="22">
        <v>2</v>
      </c>
      <c r="K15" s="137">
        <f t="shared" si="2"/>
        <v>30800</v>
      </c>
      <c r="L15" s="157"/>
    </row>
    <row r="16" spans="1:25" ht="138" customHeight="1" x14ac:dyDescent="0.15">
      <c r="A16" s="40" t="s">
        <v>33</v>
      </c>
      <c r="B16" s="11" t="str">
        <f>IFERROR(VLOOKUP($A16,#REF!,2,0),"-")</f>
        <v>-</v>
      </c>
      <c r="C16" s="18" t="s">
        <v>144</v>
      </c>
      <c r="D16" s="19" t="s">
        <v>145</v>
      </c>
      <c r="E16" s="36" t="s">
        <v>71</v>
      </c>
      <c r="F16" s="20">
        <v>15100</v>
      </c>
      <c r="G16" s="20">
        <v>7800</v>
      </c>
      <c r="H16" s="19" t="s">
        <v>146</v>
      </c>
      <c r="I16" s="19" t="s">
        <v>147</v>
      </c>
      <c r="J16" s="22">
        <v>1</v>
      </c>
      <c r="K16" s="137">
        <f t="shared" si="2"/>
        <v>15100</v>
      </c>
      <c r="L16" s="157">
        <f>G16*J16</f>
        <v>7800</v>
      </c>
    </row>
    <row r="17" spans="1:25" ht="159" customHeight="1" x14ac:dyDescent="0.15">
      <c r="A17" s="40" t="s">
        <v>34</v>
      </c>
      <c r="B17" s="11" t="str">
        <f>IFERROR(VLOOKUP($A17,#REF!,2,0),"-")</f>
        <v>-</v>
      </c>
      <c r="C17" s="36" t="s">
        <v>148</v>
      </c>
      <c r="D17" s="21" t="s">
        <v>149</v>
      </c>
      <c r="E17" s="36" t="s">
        <v>71</v>
      </c>
      <c r="F17" s="20">
        <v>15400</v>
      </c>
      <c r="G17" s="20">
        <v>7800</v>
      </c>
      <c r="H17" s="19" t="s">
        <v>146</v>
      </c>
      <c r="I17" s="19" t="s">
        <v>147</v>
      </c>
      <c r="J17" s="22">
        <v>1</v>
      </c>
      <c r="K17" s="137">
        <f t="shared" si="2"/>
        <v>15400</v>
      </c>
      <c r="L17" s="157"/>
    </row>
    <row r="18" spans="1:25" ht="180.75" customHeight="1" x14ac:dyDescent="0.15">
      <c r="A18" s="40" t="s">
        <v>25</v>
      </c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20">
        <v>72000</v>
      </c>
      <c r="G18" s="20">
        <v>69500</v>
      </c>
      <c r="H18" s="19" t="str">
        <f>IFERROR(VLOOKUP($A18,#REF!,7,0),"-")</f>
        <v>-</v>
      </c>
      <c r="I18" s="19" t="str">
        <f>IFERROR(VLOOKUP($A18,#REF!,8,0),"-")</f>
        <v>-</v>
      </c>
      <c r="J18" s="22">
        <v>1</v>
      </c>
      <c r="K18" s="137">
        <f t="shared" si="2"/>
        <v>72000</v>
      </c>
      <c r="L18" s="157">
        <f t="shared" ref="L18:L20" si="4">G18*J18</f>
        <v>69500</v>
      </c>
    </row>
    <row r="19" spans="1:25" ht="97.5" customHeight="1" x14ac:dyDescent="0.15">
      <c r="A19" s="40" t="s">
        <v>32</v>
      </c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20">
        <v>60000</v>
      </c>
      <c r="G19" s="20">
        <v>50000</v>
      </c>
      <c r="H19" s="19" t="str">
        <f>IFERROR(VLOOKUP($A19,#REF!,7,0),"-")</f>
        <v>-</v>
      </c>
      <c r="I19" s="19" t="str">
        <f>IFERROR(VLOOKUP($A19,#REF!,8,0),"-")</f>
        <v>-</v>
      </c>
      <c r="J19" s="22">
        <v>1</v>
      </c>
      <c r="K19" s="137">
        <f t="shared" si="2"/>
        <v>60000</v>
      </c>
      <c r="L19" s="157">
        <f t="shared" si="4"/>
        <v>50000</v>
      </c>
    </row>
    <row r="20" spans="1:25" ht="170.25" customHeight="1" x14ac:dyDescent="0.15">
      <c r="A20" s="6"/>
      <c r="B20" s="11"/>
      <c r="C20" s="36" t="s">
        <v>150</v>
      </c>
      <c r="D20" s="19" t="s">
        <v>151</v>
      </c>
      <c r="E20" s="36" t="s">
        <v>71</v>
      </c>
      <c r="F20" s="20">
        <v>13000</v>
      </c>
      <c r="G20" s="20">
        <v>9000</v>
      </c>
      <c r="H20" s="19" t="s">
        <v>152</v>
      </c>
      <c r="I20" s="21"/>
      <c r="J20" s="22">
        <v>3</v>
      </c>
      <c r="K20" s="137">
        <f t="shared" si="2"/>
        <v>39000</v>
      </c>
      <c r="L20" s="157">
        <f t="shared" si="4"/>
        <v>27000</v>
      </c>
    </row>
    <row r="21" spans="1:25" ht="127.5" customHeight="1" x14ac:dyDescent="0.15">
      <c r="A21" s="25" t="s">
        <v>153</v>
      </c>
      <c r="B21" s="11" t="e">
        <f ca="1">image("https://lh4.googleusercontent.com/MPJeBYfrbavB5eY5657ZEARaKD0ynJWdhXE2gEpW0tp5G5WNGHSwQOwU4Za9xm3J-hY3yARMxpmAX2nIfSs8rsSuQWDzDUgQdIgIdBTZAKeBuGcgp8hy=w472")</f>
        <v>#NAME?</v>
      </c>
      <c r="C21" s="36" t="s">
        <v>154</v>
      </c>
      <c r="D21" s="19" t="s">
        <v>62</v>
      </c>
      <c r="E21" s="18" t="s">
        <v>74</v>
      </c>
      <c r="F21" s="20">
        <v>66300</v>
      </c>
      <c r="G21" s="19" t="str">
        <f>IFERROR(VLOOKUP($A21,#REF!,7,0),"-")</f>
        <v>-</v>
      </c>
      <c r="H21" s="21" t="s">
        <v>155</v>
      </c>
      <c r="I21" s="22"/>
      <c r="J21" s="22">
        <v>2</v>
      </c>
      <c r="K21" s="137">
        <f t="shared" si="2"/>
        <v>132600</v>
      </c>
      <c r="L21" s="11" t="str">
        <f>IFERROR(VLOOKUP($A21,#REF!,2,0),"-")</f>
        <v>-</v>
      </c>
      <c r="M21" s="36" t="s">
        <v>154</v>
      </c>
      <c r="N21" s="19" t="s">
        <v>62</v>
      </c>
      <c r="O21" s="18" t="s">
        <v>74</v>
      </c>
      <c r="P21" s="20">
        <v>48900</v>
      </c>
      <c r="Q21" s="19" t="str">
        <f>IFERROR(VLOOKUP($A21,#REF!,7,0),"-")</f>
        <v>-</v>
      </c>
      <c r="R21" s="19" t="str">
        <f>IFERROR(VLOOKUP($A21,#REF!,8,0),"-")</f>
        <v>-</v>
      </c>
      <c r="S21" s="22">
        <v>1</v>
      </c>
      <c r="T21" s="35">
        <f>IFERROR(S21*P21,"-")</f>
        <v>48900</v>
      </c>
    </row>
    <row r="22" spans="1:25" ht="42.75" customHeight="1" x14ac:dyDescent="0.15">
      <c r="A22" s="40" t="s">
        <v>53</v>
      </c>
      <c r="B22" s="11"/>
      <c r="C22" s="72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20">
        <v>9800</v>
      </c>
      <c r="G22" s="20">
        <v>7000</v>
      </c>
      <c r="H22" s="19" t="str">
        <f>IFERROR(VLOOKUP($A22,#REF!,7,0),"-")</f>
        <v>-</v>
      </c>
      <c r="I22" s="19" t="str">
        <f>IFERROR(VLOOKUP($A22,#REF!,8,0),"-")</f>
        <v>-</v>
      </c>
      <c r="J22" s="22">
        <v>8</v>
      </c>
      <c r="K22" s="137">
        <f t="shared" si="2"/>
        <v>78400</v>
      </c>
      <c r="L22" s="157">
        <f>G22*J22</f>
        <v>56000</v>
      </c>
    </row>
    <row r="23" spans="1:25" ht="45.75" customHeight="1" x14ac:dyDescent="0.15">
      <c r="A23" s="32"/>
      <c r="B23" s="160" t="e">
        <f ca="1">image("https://greensad.ua/upload/resize_cache/iblock/c61/350_350_2/c61532f799ff2215c1d241eeff48c5a1.jpg")</f>
        <v>#NAME?</v>
      </c>
      <c r="C23" s="161" t="s">
        <v>156</v>
      </c>
      <c r="D23" s="33"/>
      <c r="E23" s="162" t="s">
        <v>157</v>
      </c>
      <c r="F23" s="30">
        <f>2550*2</f>
        <v>5100</v>
      </c>
      <c r="G23" s="30"/>
      <c r="H23" s="31"/>
      <c r="I23" s="33"/>
      <c r="J23" s="153">
        <v>8</v>
      </c>
      <c r="K23" s="137">
        <f t="shared" si="2"/>
        <v>40800</v>
      </c>
      <c r="L23" s="163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97.5" customHeight="1" x14ac:dyDescent="0.15">
      <c r="A24" s="32"/>
      <c r="B24" s="164"/>
      <c r="C24" s="161" t="s">
        <v>158</v>
      </c>
      <c r="D24" s="33"/>
      <c r="E24" s="162" t="s">
        <v>159</v>
      </c>
      <c r="F24" s="30">
        <v>430</v>
      </c>
      <c r="G24" s="30"/>
      <c r="H24" s="31" t="s">
        <v>160</v>
      </c>
      <c r="I24" s="33"/>
      <c r="J24" s="153">
        <v>65</v>
      </c>
      <c r="K24" s="137">
        <f t="shared" si="2"/>
        <v>27950</v>
      </c>
      <c r="L24" s="163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28" x14ac:dyDescent="0.15">
      <c r="A25" s="32"/>
      <c r="B25" s="164"/>
      <c r="C25" s="161" t="s">
        <v>161</v>
      </c>
      <c r="D25" s="33"/>
      <c r="E25" s="162" t="s">
        <v>157</v>
      </c>
      <c r="F25" s="30">
        <v>1500</v>
      </c>
      <c r="G25" s="30"/>
      <c r="H25" s="33"/>
      <c r="I25" s="31">
        <v>10</v>
      </c>
      <c r="J25" s="165">
        <v>0</v>
      </c>
      <c r="K25" s="137">
        <f t="shared" si="2"/>
        <v>0</v>
      </c>
      <c r="L25" s="163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4" x14ac:dyDescent="0.15">
      <c r="A26" s="32"/>
      <c r="B26" s="164"/>
      <c r="C26" s="161" t="s">
        <v>162</v>
      </c>
      <c r="D26" s="33"/>
      <c r="E26" s="162" t="s">
        <v>114</v>
      </c>
      <c r="F26" s="30">
        <v>770</v>
      </c>
      <c r="G26" s="30">
        <v>520</v>
      </c>
      <c r="H26" s="33"/>
      <c r="I26" s="31">
        <v>500</v>
      </c>
      <c r="J26" s="165">
        <v>0</v>
      </c>
      <c r="K26" s="166">
        <f t="shared" si="2"/>
        <v>0</v>
      </c>
      <c r="L26" s="163">
        <f>G26*J26</f>
        <v>0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4" x14ac:dyDescent="0.15">
      <c r="A27" s="32"/>
      <c r="B27" s="28"/>
      <c r="C27" s="161" t="s">
        <v>163</v>
      </c>
      <c r="D27" s="33"/>
      <c r="E27" s="162" t="s">
        <v>114</v>
      </c>
      <c r="F27" s="30">
        <v>300</v>
      </c>
      <c r="G27" s="30"/>
      <c r="H27" s="33"/>
      <c r="I27" s="31">
        <v>500</v>
      </c>
      <c r="J27" s="165">
        <v>0</v>
      </c>
      <c r="K27" s="166">
        <f t="shared" si="2"/>
        <v>0</v>
      </c>
      <c r="L27" s="163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4" x14ac:dyDescent="0.15">
      <c r="A28" s="32"/>
      <c r="B28" s="28"/>
      <c r="C28" s="161" t="s">
        <v>164</v>
      </c>
      <c r="D28" s="33"/>
      <c r="E28" s="162" t="s">
        <v>165</v>
      </c>
      <c r="F28" s="30">
        <v>400</v>
      </c>
      <c r="G28" s="30"/>
      <c r="H28" s="33"/>
      <c r="I28" s="31">
        <v>30</v>
      </c>
      <c r="J28" s="165">
        <v>0</v>
      </c>
      <c r="K28" s="166">
        <f t="shared" si="2"/>
        <v>0</v>
      </c>
      <c r="L28" s="163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4" x14ac:dyDescent="0.15">
      <c r="A29" s="32"/>
      <c r="B29" s="28"/>
      <c r="C29" s="161" t="s">
        <v>166</v>
      </c>
      <c r="D29" s="33"/>
      <c r="E29" s="162"/>
      <c r="F29" s="30">
        <v>85000</v>
      </c>
      <c r="G29" s="30">
        <v>50000</v>
      </c>
      <c r="H29" s="33" t="str">
        <f>IFERROR(VLOOKUP($A29,#REF!,7,0),"-")</f>
        <v>-</v>
      </c>
      <c r="I29" s="31">
        <v>1</v>
      </c>
      <c r="J29" s="165">
        <v>0</v>
      </c>
      <c r="K29" s="166">
        <f t="shared" si="2"/>
        <v>0</v>
      </c>
      <c r="L29" s="163">
        <f>G29*J29</f>
        <v>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42" x14ac:dyDescent="0.15">
      <c r="A30" s="32"/>
      <c r="B30" s="28"/>
      <c r="C30" s="161" t="s">
        <v>167</v>
      </c>
      <c r="D30" s="33"/>
      <c r="E30" s="162"/>
      <c r="F30" s="30">
        <v>60500</v>
      </c>
      <c r="G30" s="30"/>
      <c r="H30" s="33"/>
      <c r="I30" s="31">
        <v>1</v>
      </c>
      <c r="J30" s="165">
        <v>0</v>
      </c>
      <c r="K30" s="166">
        <f t="shared" si="2"/>
        <v>0</v>
      </c>
      <c r="L30" s="163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4" x14ac:dyDescent="0.15">
      <c r="A31" s="32"/>
      <c r="B31" s="28"/>
      <c r="C31" s="161" t="s">
        <v>168</v>
      </c>
      <c r="D31" s="33"/>
      <c r="E31" s="162"/>
      <c r="F31" s="30">
        <v>35250</v>
      </c>
      <c r="G31" s="30">
        <v>20000</v>
      </c>
      <c r="H31" s="33"/>
      <c r="I31" s="33"/>
      <c r="J31" s="153">
        <v>1</v>
      </c>
      <c r="K31" s="166">
        <f t="shared" si="2"/>
        <v>35250</v>
      </c>
      <c r="L31" s="163">
        <f>G31*J31</f>
        <v>20000</v>
      </c>
      <c r="M31" s="166" t="s">
        <v>169</v>
      </c>
      <c r="N31" s="166" t="s">
        <v>170</v>
      </c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35"/>
      <c r="H32" s="19" t="str">
        <f>IFERROR(VLOOKUP($A32,#REF!,7,0),"-")</f>
        <v>-</v>
      </c>
      <c r="I32" s="145" t="s">
        <v>121</v>
      </c>
      <c r="J32" s="146">
        <f>SUM(J5:J22)</f>
        <v>32</v>
      </c>
      <c r="K32" s="167">
        <f>SUM(K5:K31)</f>
        <v>1142500</v>
      </c>
      <c r="L32" s="168" t="e">
        <f>SUM(L3:L31)</f>
        <v>#VALUE!</v>
      </c>
      <c r="M32" s="137">
        <f>K32</f>
        <v>1142500</v>
      </c>
      <c r="N32" s="137">
        <f>M32*0.15</f>
        <v>171375</v>
      </c>
    </row>
    <row r="33" spans="1:14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35"/>
      <c r="H33" s="19" t="str">
        <f>IFERROR(VLOOKUP($A33,#REF!,7,0),"-")</f>
        <v>-</v>
      </c>
      <c r="I33" s="19" t="str">
        <f>IFERROR(VLOOKUP($A33,#REF!,8,0),"-")</f>
        <v>-</v>
      </c>
      <c r="J33" s="11"/>
      <c r="K33" s="42"/>
      <c r="M33" s="245">
        <f>M32-N32</f>
        <v>971125</v>
      </c>
      <c r="N33" s="242"/>
    </row>
    <row r="34" spans="1:14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35"/>
      <c r="H34" s="19" t="str">
        <f>IFERROR(VLOOKUP($A34,#REF!,7,0),"-")</f>
        <v>-</v>
      </c>
      <c r="I34" s="19" t="str">
        <f>IFERROR(VLOOKUP($A34,#REF!,8,0),"-")</f>
        <v>-</v>
      </c>
      <c r="J34" s="11"/>
      <c r="K34" s="42"/>
    </row>
    <row r="35" spans="1:14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35"/>
      <c r="H35" s="19" t="str">
        <f>IFERROR(VLOOKUP($A35,#REF!,7,0),"-")</f>
        <v>-</v>
      </c>
      <c r="I35" s="19" t="str">
        <f>IFERROR(VLOOKUP($A35,#REF!,8,0),"-")</f>
        <v>-</v>
      </c>
      <c r="J35" s="11"/>
      <c r="K35" s="42"/>
    </row>
    <row r="36" spans="1:14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35"/>
      <c r="H36" s="19" t="str">
        <f>IFERROR(VLOOKUP($A36,#REF!,7,0),"-")</f>
        <v>-</v>
      </c>
      <c r="I36" s="19" t="str">
        <f>IFERROR(VLOOKUP($A36,#REF!,8,0),"-")</f>
        <v>-</v>
      </c>
      <c r="J36" s="11"/>
      <c r="K36" s="42"/>
    </row>
    <row r="37" spans="1:14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35"/>
      <c r="H37" s="19" t="str">
        <f>IFERROR(VLOOKUP($A37,#REF!,7,0),"-")</f>
        <v>-</v>
      </c>
      <c r="I37" s="19" t="str">
        <f>IFERROR(VLOOKUP($A37,#REF!,8,0),"-")</f>
        <v>-</v>
      </c>
      <c r="J37" s="11"/>
      <c r="K37" s="42"/>
    </row>
    <row r="38" spans="1:14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 t="str">
        <f>IFERROR(VLOOKUP($A38,#REF!,6,0),"-")</f>
        <v>-</v>
      </c>
      <c r="G38" s="35"/>
      <c r="H38" s="19" t="str">
        <f>IFERROR(VLOOKUP($A38,#REF!,7,0),"-")</f>
        <v>-</v>
      </c>
      <c r="I38" s="19" t="str">
        <f>IFERROR(VLOOKUP($A38,#REF!,8,0),"-")</f>
        <v>-</v>
      </c>
      <c r="J38" s="11"/>
      <c r="K38" s="42"/>
    </row>
    <row r="39" spans="1:14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 t="str">
        <f>IFERROR(VLOOKUP($A39,#REF!,6,0),"-")</f>
        <v>-</v>
      </c>
      <c r="G39" s="35"/>
      <c r="H39" s="19" t="str">
        <f>IFERROR(VLOOKUP($A39,#REF!,7,0),"-")</f>
        <v>-</v>
      </c>
      <c r="I39" s="19" t="str">
        <f>IFERROR(VLOOKUP($A39,#REF!,8,0),"-")</f>
        <v>-</v>
      </c>
      <c r="J39" s="11"/>
      <c r="K39" s="42"/>
    </row>
    <row r="40" spans="1:14" ht="14" x14ac:dyDescent="0.15">
      <c r="A40" s="25"/>
      <c r="B40" s="11" t="str">
        <f>IFERROR(VLOOKUP($A40,#REF!,2,0),"-")</f>
        <v>-</v>
      </c>
      <c r="C40" s="18" t="str">
        <f>IFERROR(VLOOKUP($A40,#REF!,3,0),"-")</f>
        <v>-</v>
      </c>
      <c r="D40" s="19" t="str">
        <f>IFERROR(VLOOKUP($A40,#REF!,4,0),"-")</f>
        <v>-</v>
      </c>
      <c r="E40" s="18" t="str">
        <f>IFERROR(VLOOKUP($A40,#REF!,5,0),"-")</f>
        <v>-</v>
      </c>
      <c r="F40" s="35" t="str">
        <f>IFERROR(VLOOKUP($A40,#REF!,6,0),"-")</f>
        <v>-</v>
      </c>
      <c r="G40" s="35"/>
      <c r="H40" s="19" t="str">
        <f>IFERROR(VLOOKUP($A40,#REF!,7,0),"-")</f>
        <v>-</v>
      </c>
      <c r="I40" s="19" t="str">
        <f>IFERROR(VLOOKUP($A40,#REF!,8,0),"-")</f>
        <v>-</v>
      </c>
      <c r="J40" s="11"/>
      <c r="K40" s="42"/>
    </row>
    <row r="41" spans="1:14" ht="14" x14ac:dyDescent="0.15">
      <c r="A41" s="25"/>
      <c r="B41" s="11" t="str">
        <f>IFERROR(VLOOKUP($A41,#REF!,2,0),"-")</f>
        <v>-</v>
      </c>
      <c r="C41" s="18" t="str">
        <f>IFERROR(VLOOKUP($A41,#REF!,3,0),"-")</f>
        <v>-</v>
      </c>
      <c r="D41" s="19" t="str">
        <f>IFERROR(VLOOKUP($A41,#REF!,4,0),"-")</f>
        <v>-</v>
      </c>
      <c r="E41" s="18" t="str">
        <f>IFERROR(VLOOKUP($A41,#REF!,5,0),"-")</f>
        <v>-</v>
      </c>
      <c r="F41" s="35" t="str">
        <f>IFERROR(VLOOKUP($A41,#REF!,6,0),"-")</f>
        <v>-</v>
      </c>
      <c r="G41" s="35"/>
      <c r="H41" s="19" t="str">
        <f>IFERROR(VLOOKUP($A41,#REF!,7,0),"-")</f>
        <v>-</v>
      </c>
      <c r="I41" s="19" t="str">
        <f>IFERROR(VLOOKUP($A41,#REF!,8,0),"-")</f>
        <v>-</v>
      </c>
      <c r="J41" s="11"/>
      <c r="K41" s="42"/>
    </row>
    <row r="42" spans="1:14" ht="14" x14ac:dyDescent="0.15">
      <c r="A42" s="25"/>
      <c r="B42" s="11" t="str">
        <f>IFERROR(VLOOKUP($A42,#REF!,2,0),"-")</f>
        <v>-</v>
      </c>
      <c r="C42" s="18" t="str">
        <f>IFERROR(VLOOKUP($A42,#REF!,3,0),"-")</f>
        <v>-</v>
      </c>
      <c r="D42" s="19" t="str">
        <f>IFERROR(VLOOKUP($A42,#REF!,4,0),"-")</f>
        <v>-</v>
      </c>
      <c r="E42" s="18" t="str">
        <f>IFERROR(VLOOKUP($A42,#REF!,5,0),"-")</f>
        <v>-</v>
      </c>
      <c r="F42" s="35" t="str">
        <f>IFERROR(VLOOKUP($A42,#REF!,6,0),"-")</f>
        <v>-</v>
      </c>
      <c r="G42" s="35"/>
      <c r="H42" s="19" t="str">
        <f>IFERROR(VLOOKUP($A42,#REF!,7,0),"-")</f>
        <v>-</v>
      </c>
      <c r="I42" s="19" t="str">
        <f>IFERROR(VLOOKUP($A42,#REF!,8,0),"-")</f>
        <v>-</v>
      </c>
      <c r="J42" s="11"/>
      <c r="K42" s="42"/>
    </row>
    <row r="43" spans="1:14" ht="14" x14ac:dyDescent="0.15">
      <c r="A43" s="25"/>
      <c r="B43" s="11" t="str">
        <f>IFERROR(VLOOKUP($A43,#REF!,2,0),"-")</f>
        <v>-</v>
      </c>
      <c r="C43" s="18" t="str">
        <f>IFERROR(VLOOKUP($A43,#REF!,3,0),"-")</f>
        <v>-</v>
      </c>
      <c r="D43" s="19" t="str">
        <f>IFERROR(VLOOKUP($A43,#REF!,4,0),"-")</f>
        <v>-</v>
      </c>
      <c r="E43" s="18" t="str">
        <f>IFERROR(VLOOKUP($A43,#REF!,5,0),"-")</f>
        <v>-</v>
      </c>
      <c r="F43" s="35" t="str">
        <f>IFERROR(VLOOKUP($A43,#REF!,6,0),"-")</f>
        <v>-</v>
      </c>
      <c r="G43" s="35"/>
      <c r="H43" s="19" t="str">
        <f>IFERROR(VLOOKUP($A43,#REF!,7,0),"-")</f>
        <v>-</v>
      </c>
      <c r="I43" s="19" t="str">
        <f>IFERROR(VLOOKUP($A43,#REF!,8,0),"-")</f>
        <v>-</v>
      </c>
      <c r="J43" s="11"/>
      <c r="K43" s="42"/>
    </row>
    <row r="44" spans="1:14" ht="14" x14ac:dyDescent="0.15">
      <c r="A44" s="25"/>
      <c r="B44" s="11" t="str">
        <f>IFERROR(VLOOKUP($A44,#REF!,2,0),"-")</f>
        <v>-</v>
      </c>
      <c r="C44" s="18" t="str">
        <f>IFERROR(VLOOKUP($A44,#REF!,3,0),"-")</f>
        <v>-</v>
      </c>
      <c r="D44" s="19" t="str">
        <f>IFERROR(VLOOKUP($A44,#REF!,4,0),"-")</f>
        <v>-</v>
      </c>
      <c r="E44" s="18" t="str">
        <f>IFERROR(VLOOKUP($A44,#REF!,5,0),"-")</f>
        <v>-</v>
      </c>
      <c r="F44" s="35" t="str">
        <f>IFERROR(VLOOKUP($A44,#REF!,6,0),"-")</f>
        <v>-</v>
      </c>
      <c r="G44" s="35"/>
      <c r="H44" s="19" t="str">
        <f>IFERROR(VLOOKUP($A44,#REF!,7,0),"-")</f>
        <v>-</v>
      </c>
      <c r="I44" s="19" t="str">
        <f>IFERROR(VLOOKUP($A44,#REF!,8,0),"-")</f>
        <v>-</v>
      </c>
      <c r="J44" s="11"/>
      <c r="K44" s="42"/>
    </row>
    <row r="45" spans="1:14" ht="14" x14ac:dyDescent="0.15">
      <c r="A45" s="25"/>
      <c r="B45" s="11" t="str">
        <f>IFERROR(VLOOKUP($A45,#REF!,2,0),"-")</f>
        <v>-</v>
      </c>
      <c r="C45" s="18" t="str">
        <f>IFERROR(VLOOKUP($A45,#REF!,3,0),"-")</f>
        <v>-</v>
      </c>
      <c r="D45" s="19" t="str">
        <f>IFERROR(VLOOKUP($A45,#REF!,4,0),"-")</f>
        <v>-</v>
      </c>
      <c r="E45" s="18" t="str">
        <f>IFERROR(VLOOKUP($A45,#REF!,5,0),"-")</f>
        <v>-</v>
      </c>
      <c r="F45" s="35" t="str">
        <f>IFERROR(VLOOKUP($A45,#REF!,6,0),"-")</f>
        <v>-</v>
      </c>
      <c r="G45" s="35"/>
      <c r="H45" s="19" t="str">
        <f>IFERROR(VLOOKUP($A45,#REF!,7,0),"-")</f>
        <v>-</v>
      </c>
      <c r="I45" s="19" t="str">
        <f>IFERROR(VLOOKUP($A45,#REF!,8,0),"-")</f>
        <v>-</v>
      </c>
      <c r="J45" s="11"/>
      <c r="K45" s="42"/>
    </row>
    <row r="46" spans="1:14" ht="14" x14ac:dyDescent="0.15">
      <c r="A46" s="25"/>
      <c r="B46" s="11" t="str">
        <f>IFERROR(VLOOKUP($A46,#REF!,2,0),"-")</f>
        <v>-</v>
      </c>
      <c r="C46" s="18" t="str">
        <f>IFERROR(VLOOKUP($A46,#REF!,3,0),"-")</f>
        <v>-</v>
      </c>
      <c r="D46" s="19" t="str">
        <f>IFERROR(VLOOKUP($A46,#REF!,4,0),"-")</f>
        <v>-</v>
      </c>
      <c r="E46" s="18" t="str">
        <f>IFERROR(VLOOKUP($A46,#REF!,5,0),"-")</f>
        <v>-</v>
      </c>
      <c r="F46" s="35" t="str">
        <f>IFERROR(VLOOKUP($A46,#REF!,6,0),"-")</f>
        <v>-</v>
      </c>
      <c r="G46" s="35"/>
      <c r="H46" s="19" t="str">
        <f>IFERROR(VLOOKUP($A46,#REF!,7,0),"-")</f>
        <v>-</v>
      </c>
      <c r="I46" s="19" t="str">
        <f>IFERROR(VLOOKUP($A46,#REF!,8,0),"-")</f>
        <v>-</v>
      </c>
      <c r="J46" s="11"/>
      <c r="K46" s="42"/>
    </row>
    <row r="47" spans="1:14" ht="14" x14ac:dyDescent="0.15">
      <c r="A47" s="25"/>
      <c r="B47" s="11" t="str">
        <f>IFERROR(VLOOKUP($A47,#REF!,2,0),"-")</f>
        <v>-</v>
      </c>
      <c r="C47" s="18" t="str">
        <f>IFERROR(VLOOKUP($A47,#REF!,3,0),"-")</f>
        <v>-</v>
      </c>
      <c r="D47" s="19" t="str">
        <f>IFERROR(VLOOKUP($A47,#REF!,4,0),"-")</f>
        <v>-</v>
      </c>
      <c r="E47" s="18" t="str">
        <f>IFERROR(VLOOKUP($A47,#REF!,5,0),"-")</f>
        <v>-</v>
      </c>
      <c r="F47" s="35" t="str">
        <f>IFERROR(VLOOKUP($A47,#REF!,6,0),"-")</f>
        <v>-</v>
      </c>
      <c r="G47" s="35"/>
      <c r="H47" s="19" t="str">
        <f>IFERROR(VLOOKUP($A47,#REF!,7,0),"-")</f>
        <v>-</v>
      </c>
      <c r="I47" s="19" t="str">
        <f>IFERROR(VLOOKUP($A47,#REF!,8,0),"-")</f>
        <v>-</v>
      </c>
      <c r="J47" s="11"/>
      <c r="K47" s="42"/>
    </row>
    <row r="48" spans="1:14" ht="14" x14ac:dyDescent="0.15">
      <c r="A48" s="25"/>
      <c r="B48" s="11" t="str">
        <f>IFERROR(VLOOKUP($A48,#REF!,2,0),"-")</f>
        <v>-</v>
      </c>
      <c r="C48" s="18" t="str">
        <f>IFERROR(VLOOKUP($A48,#REF!,3,0),"-")</f>
        <v>-</v>
      </c>
      <c r="D48" s="19" t="str">
        <f>IFERROR(VLOOKUP($A48,#REF!,4,0),"-")</f>
        <v>-</v>
      </c>
      <c r="E48" s="18" t="str">
        <f>IFERROR(VLOOKUP($A48,#REF!,5,0),"-")</f>
        <v>-</v>
      </c>
      <c r="F48" s="35" t="str">
        <f>IFERROR(VLOOKUP($A48,#REF!,6,0),"-")</f>
        <v>-</v>
      </c>
      <c r="G48" s="35"/>
      <c r="H48" s="19" t="str">
        <f>IFERROR(VLOOKUP($A48,#REF!,7,0),"-")</f>
        <v>-</v>
      </c>
      <c r="I48" s="19" t="str">
        <f>IFERROR(VLOOKUP($A48,#REF!,8,0),"-")</f>
        <v>-</v>
      </c>
      <c r="J48" s="11"/>
      <c r="K48" s="42"/>
    </row>
    <row r="49" spans="1:11" ht="14" x14ac:dyDescent="0.15">
      <c r="A49" s="25"/>
      <c r="B49" s="11" t="str">
        <f>IFERROR(VLOOKUP($A49,#REF!,2,0),"-")</f>
        <v>-</v>
      </c>
      <c r="C49" s="18" t="str">
        <f>IFERROR(VLOOKUP($A49,#REF!,3,0),"-")</f>
        <v>-</v>
      </c>
      <c r="D49" s="19" t="str">
        <f>IFERROR(VLOOKUP($A49,#REF!,4,0),"-")</f>
        <v>-</v>
      </c>
      <c r="E49" s="18" t="str">
        <f>IFERROR(VLOOKUP($A49,#REF!,5,0),"-")</f>
        <v>-</v>
      </c>
      <c r="F49" s="35" t="str">
        <f>IFERROR(VLOOKUP($A49,#REF!,6,0),"-")</f>
        <v>-</v>
      </c>
      <c r="G49" s="35"/>
      <c r="H49" s="19" t="str">
        <f>IFERROR(VLOOKUP($A49,#REF!,7,0),"-")</f>
        <v>-</v>
      </c>
      <c r="I49" s="19" t="str">
        <f>IFERROR(VLOOKUP($A49,#REF!,8,0),"-")</f>
        <v>-</v>
      </c>
      <c r="J49" s="11"/>
      <c r="K49" s="42"/>
    </row>
    <row r="50" spans="1:11" ht="14" x14ac:dyDescent="0.15">
      <c r="A50" s="25"/>
      <c r="B50" s="11" t="str">
        <f>IFERROR(VLOOKUP($A50,#REF!,2,0),"-")</f>
        <v>-</v>
      </c>
      <c r="C50" s="18" t="str">
        <f>IFERROR(VLOOKUP($A50,#REF!,3,0),"-")</f>
        <v>-</v>
      </c>
      <c r="D50" s="19" t="str">
        <f>IFERROR(VLOOKUP($A50,#REF!,4,0),"-")</f>
        <v>-</v>
      </c>
      <c r="E50" s="18" t="str">
        <f>IFERROR(VLOOKUP($A50,#REF!,5,0),"-")</f>
        <v>-</v>
      </c>
      <c r="F50" s="35" t="str">
        <f>IFERROR(VLOOKUP($A50,#REF!,6,0),"-")</f>
        <v>-</v>
      </c>
      <c r="G50" s="35"/>
      <c r="H50" s="19" t="str">
        <f>IFERROR(VLOOKUP($A50,#REF!,7,0),"-")</f>
        <v>-</v>
      </c>
      <c r="I50" s="19" t="str">
        <f>IFERROR(VLOOKUP($A50,#REF!,8,0),"-")</f>
        <v>-</v>
      </c>
      <c r="J50" s="11"/>
      <c r="K50" s="42"/>
    </row>
    <row r="51" spans="1:11" ht="14" x14ac:dyDescent="0.15">
      <c r="A51" s="25"/>
      <c r="B51" s="11" t="str">
        <f>IFERROR(VLOOKUP($A51,#REF!,2,0),"-")</f>
        <v>-</v>
      </c>
      <c r="C51" s="18" t="str">
        <f>IFERROR(VLOOKUP($A51,#REF!,3,0),"-")</f>
        <v>-</v>
      </c>
      <c r="D51" s="19" t="str">
        <f>IFERROR(VLOOKUP($A51,#REF!,4,0),"-")</f>
        <v>-</v>
      </c>
      <c r="E51" s="18" t="str">
        <f>IFERROR(VLOOKUP($A51,#REF!,5,0),"-")</f>
        <v>-</v>
      </c>
      <c r="F51" s="35" t="str">
        <f>IFERROR(VLOOKUP($A51,#REF!,6,0),"-")</f>
        <v>-</v>
      </c>
      <c r="G51" s="35"/>
      <c r="H51" s="19" t="str">
        <f>IFERROR(VLOOKUP($A51,#REF!,7,0),"-")</f>
        <v>-</v>
      </c>
      <c r="I51" s="19" t="str">
        <f>IFERROR(VLOOKUP($A51,#REF!,8,0),"-")</f>
        <v>-</v>
      </c>
      <c r="J51" s="11"/>
      <c r="K51" s="42"/>
    </row>
    <row r="52" spans="1:11" ht="14" x14ac:dyDescent="0.15">
      <c r="A52" s="25"/>
      <c r="B52" s="11" t="str">
        <f>IFERROR(VLOOKUP($A52,#REF!,2,0),"-")</f>
        <v>-</v>
      </c>
      <c r="C52" s="18" t="str">
        <f>IFERROR(VLOOKUP($A52,#REF!,3,0),"-")</f>
        <v>-</v>
      </c>
      <c r="D52" s="19" t="str">
        <f>IFERROR(VLOOKUP($A52,#REF!,4,0),"-")</f>
        <v>-</v>
      </c>
      <c r="E52" s="18" t="str">
        <f>IFERROR(VLOOKUP($A52,#REF!,5,0),"-")</f>
        <v>-</v>
      </c>
      <c r="F52" s="35" t="str">
        <f>IFERROR(VLOOKUP($A52,#REF!,6,0),"-")</f>
        <v>-</v>
      </c>
      <c r="G52" s="35"/>
      <c r="H52" s="19" t="str">
        <f>IFERROR(VLOOKUP($A52,#REF!,7,0),"-")</f>
        <v>-</v>
      </c>
      <c r="I52" s="19" t="str">
        <f>IFERROR(VLOOKUP($A52,#REF!,8,0),"-")</f>
        <v>-</v>
      </c>
      <c r="J52" s="11"/>
      <c r="K52" s="42"/>
    </row>
    <row r="53" spans="1:11" ht="14" x14ac:dyDescent="0.15">
      <c r="A53" s="25"/>
      <c r="B53" s="11" t="str">
        <f>IFERROR(VLOOKUP($A53,#REF!,2,0),"-")</f>
        <v>-</v>
      </c>
      <c r="C53" s="18" t="str">
        <f>IFERROR(VLOOKUP($A53,#REF!,3,0),"-")</f>
        <v>-</v>
      </c>
      <c r="D53" s="19" t="str">
        <f>IFERROR(VLOOKUP($A53,#REF!,4,0),"-")</f>
        <v>-</v>
      </c>
      <c r="E53" s="18" t="str">
        <f>IFERROR(VLOOKUP($A53,#REF!,5,0),"-")</f>
        <v>-</v>
      </c>
      <c r="F53" s="35" t="str">
        <f>IFERROR(VLOOKUP($A53,#REF!,6,0),"-")</f>
        <v>-</v>
      </c>
      <c r="G53" s="35"/>
      <c r="H53" s="19" t="str">
        <f>IFERROR(VLOOKUP($A53,#REF!,7,0),"-")</f>
        <v>-</v>
      </c>
      <c r="I53" s="19" t="str">
        <f>IFERROR(VLOOKUP($A53,#REF!,8,0),"-")</f>
        <v>-</v>
      </c>
      <c r="J53" s="11"/>
      <c r="K53" s="42"/>
    </row>
    <row r="54" spans="1:11" ht="14" x14ac:dyDescent="0.15">
      <c r="A54" s="25"/>
      <c r="B54" s="11" t="str">
        <f>IFERROR(VLOOKUP($A54,#REF!,2,0),"-")</f>
        <v>-</v>
      </c>
      <c r="C54" s="18" t="str">
        <f>IFERROR(VLOOKUP($A54,#REF!,3,0),"-")</f>
        <v>-</v>
      </c>
      <c r="D54" s="19" t="str">
        <f>IFERROR(VLOOKUP($A54,#REF!,4,0),"-")</f>
        <v>-</v>
      </c>
      <c r="E54" s="18" t="str">
        <f>IFERROR(VLOOKUP($A54,#REF!,5,0),"-")</f>
        <v>-</v>
      </c>
      <c r="F54" s="35" t="str">
        <f>IFERROR(VLOOKUP($A54,#REF!,6,0),"-")</f>
        <v>-</v>
      </c>
      <c r="G54" s="35"/>
      <c r="H54" s="19" t="str">
        <f>IFERROR(VLOOKUP($A54,#REF!,7,0),"-")</f>
        <v>-</v>
      </c>
      <c r="I54" s="19" t="str">
        <f>IFERROR(VLOOKUP($A54,#REF!,8,0),"-")</f>
        <v>-</v>
      </c>
      <c r="J54" s="11"/>
      <c r="K54" s="42"/>
    </row>
    <row r="55" spans="1:11" ht="14" x14ac:dyDescent="0.15">
      <c r="A55" s="25"/>
      <c r="B55" s="11" t="str">
        <f>IFERROR(VLOOKUP($A55,#REF!,2,0),"-")</f>
        <v>-</v>
      </c>
      <c r="C55" s="18" t="str">
        <f>IFERROR(VLOOKUP($A55,#REF!,3,0),"-")</f>
        <v>-</v>
      </c>
      <c r="D55" s="19" t="str">
        <f>IFERROR(VLOOKUP($A55,#REF!,4,0),"-")</f>
        <v>-</v>
      </c>
      <c r="E55" s="18" t="str">
        <f>IFERROR(VLOOKUP($A55,#REF!,5,0),"-")</f>
        <v>-</v>
      </c>
      <c r="F55" s="35" t="str">
        <f>IFERROR(VLOOKUP($A55,#REF!,6,0),"-")</f>
        <v>-</v>
      </c>
      <c r="G55" s="35"/>
      <c r="H55" s="19" t="str">
        <f>IFERROR(VLOOKUP($A55,#REF!,7,0),"-")</f>
        <v>-</v>
      </c>
      <c r="I55" s="19" t="str">
        <f>IFERROR(VLOOKUP($A55,#REF!,8,0),"-")</f>
        <v>-</v>
      </c>
      <c r="J55" s="11"/>
      <c r="K55" s="42"/>
    </row>
    <row r="56" spans="1:11" ht="14" x14ac:dyDescent="0.15">
      <c r="A56" s="25"/>
      <c r="B56" s="11" t="str">
        <f>IFERROR(VLOOKUP($A56,#REF!,2,0),"-")</f>
        <v>-</v>
      </c>
      <c r="C56" s="18" t="str">
        <f>IFERROR(VLOOKUP($A56,#REF!,3,0),"-")</f>
        <v>-</v>
      </c>
      <c r="D56" s="19" t="str">
        <f>IFERROR(VLOOKUP($A56,#REF!,4,0),"-")</f>
        <v>-</v>
      </c>
      <c r="E56" s="18" t="str">
        <f>IFERROR(VLOOKUP($A56,#REF!,5,0),"-")</f>
        <v>-</v>
      </c>
      <c r="F56" s="35" t="str">
        <f>IFERROR(VLOOKUP($A56,#REF!,6,0),"-")</f>
        <v>-</v>
      </c>
      <c r="G56" s="35"/>
      <c r="H56" s="19" t="str">
        <f>IFERROR(VLOOKUP($A56,#REF!,7,0),"-")</f>
        <v>-</v>
      </c>
      <c r="I56" s="19" t="str">
        <f>IFERROR(VLOOKUP($A56,#REF!,8,0),"-")</f>
        <v>-</v>
      </c>
      <c r="J56" s="11"/>
      <c r="K56" s="42"/>
    </row>
    <row r="57" spans="1:11" ht="13" x14ac:dyDescent="0.15">
      <c r="A57" s="43"/>
      <c r="B57" s="11"/>
      <c r="C57" s="18"/>
      <c r="D57" s="19"/>
      <c r="E57" s="18"/>
      <c r="F57" s="35"/>
      <c r="G57" s="35"/>
      <c r="H57" s="18"/>
      <c r="I57" s="18"/>
      <c r="J57" s="11"/>
      <c r="K57" s="42"/>
    </row>
    <row r="58" spans="1:11" ht="13" x14ac:dyDescent="0.15">
      <c r="A58" s="43"/>
      <c r="B58" s="11"/>
      <c r="C58" s="18"/>
      <c r="D58" s="19"/>
      <c r="E58" s="18"/>
      <c r="F58" s="35"/>
      <c r="G58" s="35"/>
      <c r="H58" s="18"/>
      <c r="I58" s="18"/>
      <c r="J58" s="11"/>
      <c r="K58" s="42"/>
    </row>
    <row r="59" spans="1:11" ht="13" x14ac:dyDescent="0.15">
      <c r="A59" s="43"/>
      <c r="B59" s="11"/>
      <c r="C59" s="18"/>
      <c r="D59" s="19"/>
      <c r="E59" s="18"/>
      <c r="F59" s="35"/>
      <c r="G59" s="35"/>
      <c r="H59" s="18"/>
      <c r="I59" s="18"/>
      <c r="J59" s="11"/>
      <c r="K59" s="42"/>
    </row>
    <row r="60" spans="1:11" ht="13" x14ac:dyDescent="0.15">
      <c r="A60" s="43"/>
      <c r="B60" s="11"/>
      <c r="C60" s="18"/>
      <c r="D60" s="19"/>
      <c r="E60" s="18"/>
      <c r="F60" s="35"/>
      <c r="G60" s="35"/>
      <c r="H60" s="18"/>
      <c r="I60" s="18"/>
      <c r="J60" s="11"/>
      <c r="K60" s="42"/>
    </row>
    <row r="61" spans="1:11" ht="13" x14ac:dyDescent="0.15">
      <c r="A61" s="43"/>
      <c r="B61" s="11"/>
      <c r="C61" s="18"/>
      <c r="D61" s="19"/>
      <c r="E61" s="18"/>
      <c r="F61" s="35"/>
      <c r="G61" s="35"/>
      <c r="H61" s="18"/>
      <c r="I61" s="18"/>
      <c r="J61" s="11"/>
      <c r="K61" s="42"/>
    </row>
    <row r="62" spans="1:11" ht="13" x14ac:dyDescent="0.15">
      <c r="A62" s="43"/>
      <c r="B62" s="11"/>
      <c r="C62" s="18"/>
      <c r="D62" s="19"/>
      <c r="E62" s="18"/>
      <c r="F62" s="35"/>
      <c r="G62" s="35"/>
      <c r="H62" s="18"/>
      <c r="I62" s="18"/>
      <c r="J62" s="11"/>
      <c r="K62" s="42"/>
    </row>
    <row r="63" spans="1:11" ht="13" x14ac:dyDescent="0.15">
      <c r="A63" s="43"/>
      <c r="B63" s="11"/>
      <c r="C63" s="18"/>
      <c r="D63" s="19"/>
      <c r="E63" s="18"/>
      <c r="F63" s="35"/>
      <c r="G63" s="35"/>
      <c r="H63" s="18"/>
      <c r="I63" s="18"/>
      <c r="J63" s="11"/>
      <c r="K63" s="42"/>
    </row>
    <row r="64" spans="1:11" ht="13" x14ac:dyDescent="0.15">
      <c r="A64" s="43"/>
      <c r="B64" s="11"/>
      <c r="C64" s="18"/>
      <c r="D64" s="19"/>
      <c r="E64" s="18"/>
      <c r="F64" s="35"/>
      <c r="G64" s="35"/>
      <c r="H64" s="18"/>
      <c r="I64" s="18"/>
      <c r="J64" s="11"/>
      <c r="K64" s="42"/>
    </row>
    <row r="65" spans="1:11" ht="13" x14ac:dyDescent="0.15">
      <c r="A65" s="43"/>
      <c r="B65" s="11"/>
      <c r="C65" s="18"/>
      <c r="D65" s="19"/>
      <c r="E65" s="18"/>
      <c r="F65" s="35"/>
      <c r="G65" s="35"/>
      <c r="H65" s="18"/>
      <c r="I65" s="18"/>
      <c r="J65" s="11"/>
      <c r="K65" s="42"/>
    </row>
    <row r="66" spans="1:11" ht="13" x14ac:dyDescent="0.15">
      <c r="A66" s="43"/>
      <c r="B66" s="11"/>
      <c r="C66" s="18"/>
      <c r="D66" s="19"/>
      <c r="E66" s="18"/>
      <c r="F66" s="35"/>
      <c r="G66" s="35"/>
      <c r="H66" s="18"/>
      <c r="I66" s="18"/>
      <c r="J66" s="11"/>
      <c r="K66" s="42"/>
    </row>
    <row r="67" spans="1:11" ht="13" x14ac:dyDescent="0.15">
      <c r="A67" s="43"/>
      <c r="B67" s="11"/>
      <c r="C67" s="18"/>
      <c r="D67" s="19"/>
      <c r="E67" s="18"/>
      <c r="F67" s="35"/>
      <c r="G67" s="35"/>
      <c r="H67" s="18"/>
      <c r="I67" s="18"/>
      <c r="J67" s="11"/>
      <c r="K67" s="42"/>
    </row>
    <row r="68" spans="1:11" ht="13" x14ac:dyDescent="0.15">
      <c r="A68" s="43"/>
      <c r="B68" s="11"/>
      <c r="C68" s="18"/>
      <c r="D68" s="19"/>
      <c r="E68" s="18"/>
      <c r="F68" s="35"/>
      <c r="G68" s="35"/>
      <c r="H68" s="18"/>
      <c r="I68" s="18"/>
      <c r="J68" s="11"/>
      <c r="K68" s="42"/>
    </row>
    <row r="69" spans="1:11" ht="13" x14ac:dyDescent="0.15">
      <c r="A69" s="43"/>
      <c r="B69" s="11"/>
      <c r="C69" s="18"/>
      <c r="D69" s="19"/>
      <c r="E69" s="18"/>
      <c r="F69" s="35"/>
      <c r="G69" s="35"/>
      <c r="H69" s="18"/>
      <c r="I69" s="18"/>
      <c r="J69" s="11"/>
      <c r="K69" s="42"/>
    </row>
    <row r="70" spans="1:11" ht="13" x14ac:dyDescent="0.15">
      <c r="A70" s="43"/>
      <c r="B70" s="11"/>
      <c r="C70" s="18"/>
      <c r="D70" s="19"/>
      <c r="E70" s="18"/>
      <c r="F70" s="35"/>
      <c r="G70" s="35"/>
      <c r="H70" s="18"/>
      <c r="I70" s="18"/>
      <c r="J70" s="11"/>
      <c r="K70" s="42"/>
    </row>
    <row r="71" spans="1:11" ht="13" x14ac:dyDescent="0.15">
      <c r="A71" s="43"/>
      <c r="B71" s="11"/>
      <c r="C71" s="18"/>
      <c r="D71" s="19"/>
      <c r="E71" s="18"/>
      <c r="F71" s="35"/>
      <c r="G71" s="35"/>
      <c r="H71" s="18"/>
      <c r="I71" s="18"/>
      <c r="J71" s="11"/>
      <c r="K71" s="42"/>
    </row>
    <row r="72" spans="1:11" ht="13" x14ac:dyDescent="0.15">
      <c r="A72" s="43"/>
      <c r="B72" s="11"/>
      <c r="C72" s="18"/>
      <c r="D72" s="19"/>
      <c r="E72" s="18"/>
      <c r="F72" s="35"/>
      <c r="G72" s="35"/>
      <c r="H72" s="18"/>
      <c r="I72" s="18"/>
      <c r="J72" s="11"/>
      <c r="K72" s="42"/>
    </row>
    <row r="73" spans="1:11" ht="13" x14ac:dyDescent="0.15">
      <c r="A73" s="43"/>
      <c r="B73" s="11"/>
      <c r="C73" s="18"/>
      <c r="D73" s="19"/>
      <c r="E73" s="18"/>
      <c r="F73" s="35"/>
      <c r="G73" s="35"/>
      <c r="H73" s="18"/>
      <c r="I73" s="18"/>
      <c r="J73" s="11"/>
      <c r="K73" s="42"/>
    </row>
    <row r="74" spans="1:11" ht="13" x14ac:dyDescent="0.15">
      <c r="A74" s="43"/>
      <c r="B74" s="11"/>
      <c r="C74" s="18"/>
      <c r="D74" s="19"/>
      <c r="E74" s="18"/>
      <c r="F74" s="35"/>
      <c r="G74" s="35"/>
      <c r="H74" s="18"/>
      <c r="I74" s="18"/>
      <c r="J74" s="11"/>
      <c r="K74" s="42"/>
    </row>
    <row r="75" spans="1:11" ht="13" x14ac:dyDescent="0.15">
      <c r="A75" s="43"/>
      <c r="B75" s="11"/>
      <c r="C75" s="18"/>
      <c r="D75" s="19"/>
      <c r="E75" s="18"/>
      <c r="F75" s="35"/>
      <c r="G75" s="35"/>
      <c r="H75" s="18"/>
      <c r="I75" s="18"/>
      <c r="J75" s="11"/>
      <c r="K75" s="42"/>
    </row>
    <row r="76" spans="1:11" ht="13" x14ac:dyDescent="0.15">
      <c r="A76" s="43"/>
      <c r="B76" s="11"/>
      <c r="C76" s="18"/>
      <c r="D76" s="19"/>
      <c r="E76" s="18"/>
      <c r="F76" s="35"/>
      <c r="G76" s="35"/>
      <c r="H76" s="18"/>
      <c r="I76" s="18"/>
      <c r="J76" s="11"/>
      <c r="K76" s="42"/>
    </row>
    <row r="77" spans="1:11" ht="13" x14ac:dyDescent="0.15">
      <c r="A77" s="43"/>
      <c r="B77" s="11"/>
      <c r="C77" s="18"/>
      <c r="D77" s="19"/>
      <c r="E77" s="18"/>
      <c r="F77" s="35"/>
      <c r="G77" s="35"/>
      <c r="H77" s="18"/>
      <c r="I77" s="18"/>
      <c r="J77" s="11"/>
      <c r="K77" s="42"/>
    </row>
    <row r="78" spans="1:11" ht="13" x14ac:dyDescent="0.15">
      <c r="A78" s="43"/>
      <c r="B78" s="11"/>
      <c r="C78" s="18"/>
      <c r="D78" s="19"/>
      <c r="E78" s="18"/>
      <c r="F78" s="35"/>
      <c r="G78" s="35"/>
      <c r="H78" s="18"/>
      <c r="I78" s="18"/>
      <c r="J78" s="11"/>
      <c r="K78" s="42"/>
    </row>
    <row r="79" spans="1:11" ht="13" x14ac:dyDescent="0.15">
      <c r="A79" s="43"/>
      <c r="B79" s="11"/>
      <c r="C79" s="18"/>
      <c r="D79" s="19"/>
      <c r="E79" s="18"/>
      <c r="F79" s="35"/>
      <c r="G79" s="35"/>
      <c r="H79" s="18"/>
      <c r="I79" s="18"/>
      <c r="J79" s="11"/>
      <c r="K79" s="42"/>
    </row>
    <row r="80" spans="1:11" ht="13" x14ac:dyDescent="0.15">
      <c r="A80" s="43"/>
      <c r="B80" s="11"/>
      <c r="C80" s="18"/>
      <c r="D80" s="19"/>
      <c r="E80" s="18"/>
      <c r="F80" s="35"/>
      <c r="G80" s="35"/>
      <c r="H80" s="18"/>
      <c r="I80" s="18"/>
      <c r="J80" s="11"/>
      <c r="K80" s="42"/>
    </row>
    <row r="81" spans="1:11" ht="13" x14ac:dyDescent="0.15">
      <c r="A81" s="43"/>
      <c r="B81" s="11"/>
      <c r="C81" s="18"/>
      <c r="D81" s="19"/>
      <c r="E81" s="18"/>
      <c r="F81" s="35"/>
      <c r="G81" s="35"/>
      <c r="H81" s="18"/>
      <c r="I81" s="18"/>
      <c r="J81" s="11"/>
      <c r="K81" s="42"/>
    </row>
    <row r="82" spans="1:11" ht="13" x14ac:dyDescent="0.15">
      <c r="A82" s="43"/>
      <c r="B82" s="11"/>
      <c r="C82" s="18"/>
      <c r="D82" s="19"/>
      <c r="E82" s="18"/>
      <c r="F82" s="35"/>
      <c r="G82" s="35"/>
      <c r="H82" s="18"/>
      <c r="I82" s="18"/>
      <c r="J82" s="11"/>
      <c r="K82" s="42"/>
    </row>
    <row r="83" spans="1:11" ht="13" x14ac:dyDescent="0.15">
      <c r="A83" s="43"/>
      <c r="B83" s="11"/>
      <c r="C83" s="18"/>
      <c r="D83" s="19"/>
      <c r="E83" s="18"/>
      <c r="F83" s="35"/>
      <c r="G83" s="35"/>
      <c r="H83" s="18"/>
      <c r="I83" s="18"/>
      <c r="J83" s="11"/>
      <c r="K83" s="42"/>
    </row>
    <row r="84" spans="1:11" ht="13" x14ac:dyDescent="0.15">
      <c r="A84" s="43"/>
      <c r="B84" s="11"/>
      <c r="C84" s="18"/>
      <c r="D84" s="19"/>
      <c r="E84" s="18"/>
      <c r="F84" s="35"/>
      <c r="G84" s="35"/>
      <c r="H84" s="18"/>
      <c r="I84" s="18"/>
      <c r="J84" s="11"/>
      <c r="K84" s="42"/>
    </row>
    <row r="85" spans="1:11" ht="13" x14ac:dyDescent="0.15">
      <c r="A85" s="43"/>
      <c r="B85" s="11"/>
      <c r="C85" s="18"/>
      <c r="D85" s="19"/>
      <c r="E85" s="18"/>
      <c r="F85" s="35"/>
      <c r="G85" s="35"/>
      <c r="H85" s="18"/>
      <c r="I85" s="18"/>
      <c r="J85" s="11"/>
      <c r="K85" s="42"/>
    </row>
    <row r="86" spans="1:11" ht="13" x14ac:dyDescent="0.15">
      <c r="A86" s="43"/>
      <c r="B86" s="11"/>
      <c r="C86" s="18"/>
      <c r="D86" s="19"/>
      <c r="E86" s="18"/>
      <c r="F86" s="35"/>
      <c r="G86" s="35"/>
      <c r="H86" s="18"/>
      <c r="I86" s="18"/>
      <c r="J86" s="11"/>
      <c r="K86" s="42"/>
    </row>
    <row r="87" spans="1:11" ht="13" x14ac:dyDescent="0.15">
      <c r="A87" s="43"/>
      <c r="B87" s="11"/>
      <c r="C87" s="18"/>
      <c r="D87" s="19"/>
      <c r="E87" s="18"/>
      <c r="F87" s="35"/>
      <c r="G87" s="35"/>
      <c r="H87" s="18"/>
      <c r="I87" s="18"/>
      <c r="J87" s="11"/>
      <c r="K87" s="42"/>
    </row>
    <row r="88" spans="1:11" ht="13" x14ac:dyDescent="0.15">
      <c r="A88" s="43"/>
      <c r="B88" s="11"/>
      <c r="C88" s="18"/>
      <c r="D88" s="19"/>
      <c r="E88" s="18"/>
      <c r="F88" s="35"/>
      <c r="G88" s="35"/>
      <c r="H88" s="18"/>
      <c r="I88" s="18"/>
      <c r="J88" s="11"/>
      <c r="K88" s="42"/>
    </row>
    <row r="89" spans="1:11" ht="13" x14ac:dyDescent="0.15">
      <c r="A89" s="43"/>
      <c r="B89" s="11"/>
      <c r="C89" s="18"/>
      <c r="D89" s="19"/>
      <c r="E89" s="18"/>
      <c r="F89" s="35"/>
      <c r="G89" s="35"/>
      <c r="H89" s="18"/>
      <c r="I89" s="18"/>
      <c r="J89" s="11"/>
      <c r="K89" s="42"/>
    </row>
    <row r="90" spans="1:11" ht="13" x14ac:dyDescent="0.15">
      <c r="A90" s="43"/>
      <c r="B90" s="11"/>
      <c r="C90" s="18"/>
      <c r="D90" s="19"/>
      <c r="E90" s="18"/>
      <c r="F90" s="35"/>
      <c r="G90" s="35"/>
      <c r="H90" s="18"/>
      <c r="I90" s="18"/>
      <c r="J90" s="11"/>
      <c r="K90" s="42"/>
    </row>
    <row r="91" spans="1:11" ht="13" x14ac:dyDescent="0.15">
      <c r="A91" s="43"/>
      <c r="B91" s="11"/>
      <c r="C91" s="18"/>
      <c r="D91" s="19"/>
      <c r="E91" s="18"/>
      <c r="F91" s="35"/>
      <c r="G91" s="35"/>
      <c r="H91" s="18"/>
      <c r="I91" s="18"/>
      <c r="J91" s="11"/>
      <c r="K91" s="42"/>
    </row>
    <row r="92" spans="1:11" ht="13" x14ac:dyDescent="0.15">
      <c r="A92" s="43"/>
      <c r="B92" s="11"/>
      <c r="C92" s="18"/>
      <c r="D92" s="19"/>
      <c r="E92" s="18"/>
      <c r="F92" s="35"/>
      <c r="G92" s="35"/>
      <c r="H92" s="18"/>
      <c r="I92" s="18"/>
      <c r="J92" s="11"/>
      <c r="K92" s="42"/>
    </row>
    <row r="93" spans="1:11" ht="13" x14ac:dyDescent="0.15">
      <c r="A93" s="43"/>
      <c r="B93" s="11"/>
      <c r="C93" s="18"/>
      <c r="D93" s="19"/>
      <c r="E93" s="18"/>
      <c r="F93" s="35"/>
      <c r="G93" s="35"/>
      <c r="H93" s="18"/>
      <c r="I93" s="18"/>
      <c r="J93" s="11"/>
      <c r="K93" s="42"/>
    </row>
    <row r="94" spans="1:11" ht="13" x14ac:dyDescent="0.15">
      <c r="A94" s="43"/>
      <c r="B94" s="11"/>
      <c r="C94" s="18"/>
      <c r="D94" s="19"/>
      <c r="E94" s="18"/>
      <c r="F94" s="35"/>
      <c r="G94" s="35"/>
      <c r="H94" s="18"/>
      <c r="I94" s="18"/>
      <c r="J94" s="11"/>
      <c r="K94" s="42"/>
    </row>
    <row r="95" spans="1:11" ht="13" x14ac:dyDescent="0.15">
      <c r="A95" s="43"/>
      <c r="B95" s="11"/>
      <c r="C95" s="18"/>
      <c r="D95" s="19"/>
      <c r="E95" s="18"/>
      <c r="F95" s="35"/>
      <c r="G95" s="35"/>
      <c r="H95" s="18"/>
      <c r="I95" s="18"/>
      <c r="J95" s="11"/>
      <c r="K95" s="42"/>
    </row>
    <row r="96" spans="1:11" ht="13" x14ac:dyDescent="0.15">
      <c r="A96" s="43"/>
      <c r="B96" s="11"/>
      <c r="C96" s="18"/>
      <c r="D96" s="19"/>
      <c r="E96" s="18"/>
      <c r="F96" s="35"/>
      <c r="G96" s="35"/>
      <c r="H96" s="18"/>
      <c r="I96" s="18"/>
      <c r="J96" s="11"/>
      <c r="K96" s="42"/>
    </row>
    <row r="97" spans="1:11" ht="13" x14ac:dyDescent="0.15">
      <c r="A97" s="43"/>
      <c r="B97" s="11"/>
      <c r="C97" s="18"/>
      <c r="D97" s="19"/>
      <c r="E97" s="18"/>
      <c r="F97" s="35"/>
      <c r="G97" s="35"/>
      <c r="H97" s="18"/>
      <c r="I97" s="18"/>
      <c r="J97" s="11"/>
      <c r="K97" s="42"/>
    </row>
    <row r="98" spans="1:11" ht="13" x14ac:dyDescent="0.15">
      <c r="A98" s="43"/>
      <c r="B98" s="11"/>
      <c r="C98" s="18"/>
      <c r="D98" s="19"/>
      <c r="E98" s="18"/>
      <c r="F98" s="35"/>
      <c r="G98" s="35"/>
      <c r="H98" s="18"/>
      <c r="I98" s="18"/>
      <c r="J98" s="11"/>
      <c r="K98" s="42"/>
    </row>
    <row r="99" spans="1:11" ht="13" x14ac:dyDescent="0.15">
      <c r="A99" s="43"/>
      <c r="B99" s="11"/>
      <c r="C99" s="18"/>
      <c r="D99" s="19"/>
      <c r="E99" s="18"/>
      <c r="F99" s="35"/>
      <c r="G99" s="35"/>
      <c r="H99" s="18"/>
      <c r="I99" s="18"/>
      <c r="J99" s="11"/>
      <c r="K99" s="42"/>
    </row>
    <row r="100" spans="1:11" ht="13" x14ac:dyDescent="0.15">
      <c r="A100" s="43"/>
      <c r="B100" s="11"/>
      <c r="C100" s="18"/>
      <c r="D100" s="19"/>
      <c r="E100" s="18"/>
      <c r="F100" s="35"/>
      <c r="G100" s="35"/>
      <c r="H100" s="18"/>
      <c r="I100" s="18"/>
      <c r="J100" s="11"/>
      <c r="K100" s="42"/>
    </row>
    <row r="101" spans="1:11" ht="13" x14ac:dyDescent="0.15">
      <c r="A101" s="43"/>
      <c r="B101" s="11"/>
      <c r="C101" s="18"/>
      <c r="D101" s="19"/>
      <c r="E101" s="18"/>
      <c r="F101" s="35"/>
      <c r="G101" s="35"/>
      <c r="H101" s="18"/>
      <c r="I101" s="18"/>
      <c r="J101" s="11"/>
      <c r="K101" s="42"/>
    </row>
    <row r="102" spans="1:11" ht="13" x14ac:dyDescent="0.15">
      <c r="A102" s="43"/>
      <c r="B102" s="11"/>
      <c r="C102" s="18"/>
      <c r="D102" s="19"/>
      <c r="E102" s="18"/>
      <c r="F102" s="35"/>
      <c r="G102" s="35"/>
      <c r="H102" s="18"/>
      <c r="I102" s="18"/>
      <c r="J102" s="11"/>
      <c r="K102" s="42"/>
    </row>
    <row r="103" spans="1:11" ht="13" x14ac:dyDescent="0.15">
      <c r="A103" s="43"/>
      <c r="B103" s="11"/>
      <c r="C103" s="18"/>
      <c r="D103" s="19"/>
      <c r="E103" s="18"/>
      <c r="F103" s="35"/>
      <c r="G103" s="35"/>
      <c r="H103" s="18"/>
      <c r="I103" s="18"/>
      <c r="J103" s="11"/>
      <c r="K103" s="42"/>
    </row>
    <row r="104" spans="1:11" ht="13" x14ac:dyDescent="0.15">
      <c r="A104" s="43"/>
      <c r="B104" s="11"/>
      <c r="C104" s="18"/>
      <c r="D104" s="19"/>
      <c r="E104" s="18"/>
      <c r="F104" s="35"/>
      <c r="G104" s="35"/>
      <c r="H104" s="18"/>
      <c r="I104" s="18"/>
      <c r="J104" s="11"/>
      <c r="K104" s="42"/>
    </row>
    <row r="105" spans="1:11" ht="13" x14ac:dyDescent="0.15">
      <c r="A105" s="43"/>
      <c r="B105" s="11"/>
      <c r="C105" s="18"/>
      <c r="D105" s="19"/>
      <c r="E105" s="18"/>
      <c r="F105" s="35"/>
      <c r="G105" s="35"/>
      <c r="H105" s="18"/>
      <c r="I105" s="18"/>
      <c r="J105" s="11"/>
      <c r="K105" s="42"/>
    </row>
    <row r="106" spans="1:11" ht="13" x14ac:dyDescent="0.15">
      <c r="A106" s="43"/>
      <c r="B106" s="11"/>
      <c r="C106" s="18"/>
      <c r="D106" s="19"/>
      <c r="E106" s="18"/>
      <c r="F106" s="35"/>
      <c r="G106" s="35"/>
      <c r="H106" s="18"/>
      <c r="I106" s="18"/>
      <c r="J106" s="11"/>
      <c r="K106" s="42"/>
    </row>
    <row r="107" spans="1:11" ht="13" x14ac:dyDescent="0.15">
      <c r="A107" s="43"/>
      <c r="B107" s="11"/>
      <c r="C107" s="18"/>
      <c r="D107" s="19"/>
      <c r="E107" s="18"/>
      <c r="F107" s="35"/>
      <c r="G107" s="35"/>
      <c r="H107" s="18"/>
      <c r="I107" s="18"/>
      <c r="J107" s="11"/>
      <c r="K107" s="42"/>
    </row>
    <row r="108" spans="1:11" ht="13" x14ac:dyDescent="0.15">
      <c r="A108" s="43"/>
      <c r="B108" s="11"/>
      <c r="C108" s="18"/>
      <c r="D108" s="19"/>
      <c r="E108" s="18"/>
      <c r="F108" s="35"/>
      <c r="G108" s="35"/>
      <c r="H108" s="18"/>
      <c r="I108" s="18"/>
      <c r="J108" s="11"/>
      <c r="K108" s="42"/>
    </row>
    <row r="109" spans="1:11" ht="13" x14ac:dyDescent="0.15">
      <c r="A109" s="43"/>
      <c r="B109" s="11"/>
      <c r="C109" s="18"/>
      <c r="D109" s="19"/>
      <c r="E109" s="18"/>
      <c r="F109" s="35"/>
      <c r="G109" s="35"/>
      <c r="H109" s="18"/>
      <c r="I109" s="18"/>
      <c r="J109" s="11"/>
      <c r="K109" s="42"/>
    </row>
    <row r="110" spans="1:11" ht="13" x14ac:dyDescent="0.15">
      <c r="A110" s="43"/>
      <c r="B110" s="11"/>
      <c r="C110" s="18"/>
      <c r="D110" s="19"/>
      <c r="E110" s="18"/>
      <c r="F110" s="35"/>
      <c r="G110" s="35"/>
      <c r="H110" s="18"/>
      <c r="I110" s="18"/>
      <c r="J110" s="11"/>
      <c r="K110" s="42"/>
    </row>
    <row r="111" spans="1:11" ht="13" x14ac:dyDescent="0.15">
      <c r="A111" s="43"/>
      <c r="B111" s="11"/>
      <c r="C111" s="18"/>
      <c r="D111" s="19"/>
      <c r="E111" s="18"/>
      <c r="F111" s="35"/>
      <c r="G111" s="35"/>
      <c r="H111" s="18"/>
      <c r="I111" s="18"/>
      <c r="J111" s="11"/>
      <c r="K111" s="42"/>
    </row>
    <row r="112" spans="1:11" ht="13" x14ac:dyDescent="0.15">
      <c r="A112" s="43"/>
      <c r="B112" s="11"/>
      <c r="C112" s="18"/>
      <c r="D112" s="19"/>
      <c r="E112" s="18"/>
      <c r="F112" s="35"/>
      <c r="G112" s="35"/>
      <c r="H112" s="18"/>
      <c r="I112" s="18"/>
      <c r="J112" s="11"/>
      <c r="K112" s="42"/>
    </row>
    <row r="113" spans="1:11" ht="13" x14ac:dyDescent="0.15">
      <c r="A113" s="43"/>
      <c r="B113" s="11"/>
      <c r="C113" s="18"/>
      <c r="D113" s="19"/>
      <c r="E113" s="18"/>
      <c r="F113" s="35"/>
      <c r="G113" s="35"/>
      <c r="H113" s="18"/>
      <c r="I113" s="18"/>
      <c r="J113" s="11"/>
      <c r="K113" s="42"/>
    </row>
    <row r="114" spans="1:11" ht="13" x14ac:dyDescent="0.15">
      <c r="A114" s="43"/>
      <c r="B114" s="11"/>
      <c r="C114" s="18"/>
      <c r="D114" s="19"/>
      <c r="E114" s="18"/>
      <c r="F114" s="35"/>
      <c r="G114" s="35"/>
      <c r="H114" s="18"/>
      <c r="I114" s="18"/>
      <c r="J114" s="11"/>
      <c r="K114" s="42"/>
    </row>
    <row r="115" spans="1:11" ht="13" x14ac:dyDescent="0.15">
      <c r="A115" s="43"/>
      <c r="B115" s="11"/>
      <c r="C115" s="18"/>
      <c r="D115" s="19"/>
      <c r="E115" s="18"/>
      <c r="F115" s="35"/>
      <c r="G115" s="35"/>
      <c r="H115" s="18"/>
      <c r="I115" s="18"/>
      <c r="J115" s="11"/>
      <c r="K115" s="42"/>
    </row>
    <row r="116" spans="1:11" ht="13" x14ac:dyDescent="0.15">
      <c r="A116" s="43"/>
      <c r="B116" s="11"/>
      <c r="C116" s="18"/>
      <c r="D116" s="19"/>
      <c r="E116" s="18"/>
      <c r="F116" s="35"/>
      <c r="G116" s="35"/>
      <c r="H116" s="18"/>
      <c r="I116" s="18"/>
      <c r="J116" s="11"/>
      <c r="K116" s="42"/>
    </row>
    <row r="117" spans="1:11" ht="13" x14ac:dyDescent="0.15">
      <c r="A117" s="43"/>
      <c r="B117" s="11"/>
      <c r="C117" s="18"/>
      <c r="D117" s="19"/>
      <c r="E117" s="18"/>
      <c r="F117" s="35"/>
      <c r="G117" s="35"/>
      <c r="H117" s="18"/>
      <c r="I117" s="18"/>
      <c r="J117" s="11"/>
      <c r="K117" s="42"/>
    </row>
    <row r="118" spans="1:11" ht="13" x14ac:dyDescent="0.15">
      <c r="A118" s="43"/>
      <c r="B118" s="11"/>
      <c r="C118" s="18"/>
      <c r="D118" s="19"/>
      <c r="E118" s="18"/>
      <c r="F118" s="35"/>
      <c r="G118" s="35"/>
      <c r="H118" s="18"/>
      <c r="I118" s="18"/>
      <c r="J118" s="11"/>
      <c r="K118" s="42"/>
    </row>
    <row r="119" spans="1:11" ht="13" x14ac:dyDescent="0.15">
      <c r="A119" s="43"/>
      <c r="B119" s="11"/>
      <c r="C119" s="18"/>
      <c r="D119" s="19"/>
      <c r="E119" s="18"/>
      <c r="F119" s="35"/>
      <c r="G119" s="35"/>
      <c r="H119" s="18"/>
      <c r="I119" s="18"/>
      <c r="J119" s="11"/>
      <c r="K119" s="42"/>
    </row>
    <row r="120" spans="1:11" ht="13" x14ac:dyDescent="0.15">
      <c r="A120" s="43"/>
      <c r="B120" s="11"/>
      <c r="C120" s="18"/>
      <c r="D120" s="19"/>
      <c r="E120" s="18"/>
      <c r="F120" s="35"/>
      <c r="G120" s="35"/>
      <c r="H120" s="18"/>
      <c r="I120" s="18"/>
      <c r="J120" s="11"/>
      <c r="K120" s="42"/>
    </row>
    <row r="121" spans="1:11" ht="13" x14ac:dyDescent="0.15">
      <c r="A121" s="43"/>
      <c r="B121" s="11"/>
      <c r="C121" s="18"/>
      <c r="D121" s="19"/>
      <c r="E121" s="18"/>
      <c r="F121" s="35"/>
      <c r="G121" s="35"/>
      <c r="H121" s="18"/>
      <c r="I121" s="18"/>
      <c r="J121" s="11"/>
      <c r="K121" s="42"/>
    </row>
    <row r="122" spans="1:11" ht="13" x14ac:dyDescent="0.15">
      <c r="A122" s="43"/>
      <c r="B122" s="11"/>
      <c r="C122" s="18"/>
      <c r="D122" s="19"/>
      <c r="E122" s="18"/>
      <c r="F122" s="35"/>
      <c r="G122" s="35"/>
      <c r="H122" s="18"/>
      <c r="I122" s="18"/>
      <c r="J122" s="11"/>
      <c r="K122" s="42"/>
    </row>
    <row r="123" spans="1:11" ht="13" x14ac:dyDescent="0.15">
      <c r="A123" s="43"/>
      <c r="B123" s="11"/>
      <c r="C123" s="18"/>
      <c r="D123" s="19"/>
      <c r="E123" s="18"/>
      <c r="F123" s="35"/>
      <c r="G123" s="35"/>
      <c r="H123" s="18"/>
      <c r="I123" s="18"/>
      <c r="J123" s="11"/>
      <c r="K123" s="42"/>
    </row>
    <row r="124" spans="1:11" ht="13" x14ac:dyDescent="0.15">
      <c r="A124" s="43"/>
      <c r="B124" s="11"/>
      <c r="C124" s="18"/>
      <c r="D124" s="19"/>
      <c r="E124" s="18"/>
      <c r="F124" s="35"/>
      <c r="G124" s="35"/>
      <c r="H124" s="18"/>
      <c r="I124" s="18"/>
      <c r="J124" s="11"/>
      <c r="K124" s="42"/>
    </row>
    <row r="125" spans="1:11" ht="13" x14ac:dyDescent="0.15">
      <c r="A125" s="43"/>
      <c r="B125" s="11"/>
      <c r="C125" s="18"/>
      <c r="D125" s="19"/>
      <c r="E125" s="18"/>
      <c r="F125" s="35"/>
      <c r="G125" s="35"/>
      <c r="H125" s="18"/>
      <c r="I125" s="18"/>
      <c r="J125" s="11"/>
      <c r="K125" s="42"/>
    </row>
    <row r="126" spans="1:11" ht="13" x14ac:dyDescent="0.15">
      <c r="A126" s="43"/>
      <c r="B126" s="11"/>
      <c r="C126" s="18"/>
      <c r="D126" s="19"/>
      <c r="E126" s="18"/>
      <c r="F126" s="35"/>
      <c r="G126" s="35"/>
      <c r="H126" s="18"/>
      <c r="I126" s="18"/>
      <c r="J126" s="11"/>
      <c r="K126" s="42"/>
    </row>
    <row r="127" spans="1:11" ht="13" x14ac:dyDescent="0.15">
      <c r="A127" s="43"/>
      <c r="B127" s="11"/>
      <c r="C127" s="18"/>
      <c r="D127" s="19"/>
      <c r="E127" s="18"/>
      <c r="F127" s="35"/>
      <c r="G127" s="35"/>
      <c r="H127" s="18"/>
      <c r="I127" s="18"/>
      <c r="J127" s="11"/>
      <c r="K127" s="42"/>
    </row>
    <row r="128" spans="1:11" ht="13" x14ac:dyDescent="0.15">
      <c r="A128" s="43"/>
      <c r="B128" s="11"/>
      <c r="C128" s="18"/>
      <c r="D128" s="19"/>
      <c r="E128" s="18"/>
      <c r="F128" s="35"/>
      <c r="G128" s="35"/>
      <c r="H128" s="18"/>
      <c r="I128" s="18"/>
      <c r="J128" s="11"/>
      <c r="K128" s="42"/>
    </row>
    <row r="129" spans="1:11" ht="13" x14ac:dyDescent="0.15">
      <c r="A129" s="43"/>
      <c r="B129" s="11"/>
      <c r="C129" s="18"/>
      <c r="D129" s="19"/>
      <c r="E129" s="18"/>
      <c r="F129" s="35"/>
      <c r="G129" s="35"/>
      <c r="H129" s="18"/>
      <c r="I129" s="18"/>
      <c r="J129" s="11"/>
      <c r="K129" s="42"/>
    </row>
    <row r="130" spans="1:11" ht="13" x14ac:dyDescent="0.15">
      <c r="A130" s="43"/>
      <c r="B130" s="11"/>
      <c r="C130" s="18"/>
      <c r="D130" s="19"/>
      <c r="E130" s="18"/>
      <c r="F130" s="35"/>
      <c r="G130" s="35"/>
      <c r="H130" s="18"/>
      <c r="I130" s="18"/>
      <c r="J130" s="11"/>
      <c r="K130" s="42"/>
    </row>
    <row r="131" spans="1:11" ht="13" x14ac:dyDescent="0.15">
      <c r="A131" s="43"/>
      <c r="B131" s="11"/>
      <c r="C131" s="18"/>
      <c r="D131" s="19"/>
      <c r="E131" s="18"/>
      <c r="F131" s="35"/>
      <c r="G131" s="35"/>
      <c r="H131" s="18"/>
      <c r="I131" s="18"/>
      <c r="J131" s="11"/>
      <c r="K131" s="42"/>
    </row>
    <row r="132" spans="1:11" ht="13" x14ac:dyDescent="0.15">
      <c r="A132" s="43"/>
      <c r="B132" s="11"/>
      <c r="C132" s="18"/>
      <c r="D132" s="19"/>
      <c r="E132" s="18"/>
      <c r="F132" s="35"/>
      <c r="G132" s="35"/>
      <c r="H132" s="18"/>
      <c r="I132" s="18"/>
      <c r="J132" s="11"/>
      <c r="K132" s="42"/>
    </row>
    <row r="133" spans="1:11" ht="13" x14ac:dyDescent="0.15">
      <c r="A133" s="43"/>
      <c r="B133" s="11"/>
      <c r="C133" s="18"/>
      <c r="D133" s="19"/>
      <c r="E133" s="18"/>
      <c r="F133" s="35"/>
      <c r="G133" s="35"/>
      <c r="H133" s="18"/>
      <c r="I133" s="18"/>
      <c r="J133" s="11"/>
      <c r="K133" s="42"/>
    </row>
    <row r="134" spans="1:11" ht="13" x14ac:dyDescent="0.15">
      <c r="A134" s="43"/>
      <c r="B134" s="11"/>
      <c r="C134" s="18"/>
      <c r="D134" s="19"/>
      <c r="E134" s="18"/>
      <c r="F134" s="35"/>
      <c r="G134" s="35"/>
      <c r="H134" s="18"/>
      <c r="I134" s="18"/>
      <c r="J134" s="11"/>
      <c r="K134" s="42"/>
    </row>
    <row r="135" spans="1:11" ht="13" x14ac:dyDescent="0.15">
      <c r="A135" s="43"/>
      <c r="B135" s="11"/>
      <c r="C135" s="18"/>
      <c r="D135" s="19"/>
      <c r="E135" s="18"/>
      <c r="F135" s="35"/>
      <c r="G135" s="35"/>
      <c r="H135" s="18"/>
      <c r="I135" s="18"/>
      <c r="J135" s="11"/>
      <c r="K135" s="42"/>
    </row>
    <row r="136" spans="1:11" ht="13" x14ac:dyDescent="0.15">
      <c r="A136" s="43"/>
      <c r="B136" s="11"/>
      <c r="C136" s="18"/>
      <c r="D136" s="19"/>
      <c r="E136" s="18"/>
      <c r="F136" s="35"/>
      <c r="G136" s="35"/>
      <c r="H136" s="18"/>
      <c r="I136" s="18"/>
      <c r="J136" s="11"/>
      <c r="K136" s="42"/>
    </row>
    <row r="137" spans="1:11" ht="13" x14ac:dyDescent="0.15">
      <c r="A137" s="43"/>
      <c r="B137" s="11"/>
      <c r="C137" s="18"/>
      <c r="D137" s="19"/>
      <c r="E137" s="18"/>
      <c r="F137" s="35"/>
      <c r="G137" s="35"/>
      <c r="H137" s="18"/>
      <c r="I137" s="18"/>
      <c r="J137" s="11"/>
      <c r="K137" s="42"/>
    </row>
    <row r="138" spans="1:11" ht="13" x14ac:dyDescent="0.15">
      <c r="A138" s="43"/>
      <c r="B138" s="11"/>
      <c r="C138" s="18"/>
      <c r="D138" s="19"/>
      <c r="E138" s="18"/>
      <c r="F138" s="35"/>
      <c r="G138" s="35"/>
      <c r="H138" s="18"/>
      <c r="I138" s="18"/>
      <c r="J138" s="11"/>
      <c r="K138" s="42"/>
    </row>
    <row r="139" spans="1:11" ht="13" x14ac:dyDescent="0.15">
      <c r="A139" s="43"/>
      <c r="B139" s="11"/>
      <c r="C139" s="18"/>
      <c r="D139" s="19"/>
      <c r="E139" s="18"/>
      <c r="F139" s="35"/>
      <c r="G139" s="35"/>
      <c r="H139" s="18"/>
      <c r="I139" s="18"/>
      <c r="J139" s="11"/>
      <c r="K139" s="42"/>
    </row>
    <row r="140" spans="1:11" ht="13" x14ac:dyDescent="0.15">
      <c r="A140" s="43"/>
      <c r="B140" s="11"/>
      <c r="C140" s="18"/>
      <c r="D140" s="19"/>
      <c r="E140" s="18"/>
      <c r="F140" s="35"/>
      <c r="G140" s="35"/>
      <c r="H140" s="18"/>
      <c r="I140" s="18"/>
      <c r="J140" s="11"/>
      <c r="K140" s="42"/>
    </row>
    <row r="141" spans="1:11" ht="13" x14ac:dyDescent="0.15">
      <c r="A141" s="43"/>
      <c r="B141" s="11"/>
      <c r="C141" s="18"/>
      <c r="D141" s="19"/>
      <c r="E141" s="18"/>
      <c r="F141" s="35"/>
      <c r="G141" s="35"/>
      <c r="H141" s="18"/>
      <c r="I141" s="18"/>
      <c r="J141" s="11"/>
      <c r="K141" s="42"/>
    </row>
    <row r="142" spans="1:11" ht="13" x14ac:dyDescent="0.15">
      <c r="A142" s="43"/>
      <c r="B142" s="11"/>
      <c r="C142" s="18"/>
      <c r="D142" s="19"/>
      <c r="E142" s="18"/>
      <c r="F142" s="35"/>
      <c r="G142" s="35"/>
      <c r="H142" s="18"/>
      <c r="I142" s="18"/>
      <c r="J142" s="11"/>
      <c r="K142" s="42"/>
    </row>
    <row r="143" spans="1:11" ht="13" x14ac:dyDescent="0.15">
      <c r="A143" s="43"/>
      <c r="B143" s="11"/>
      <c r="C143" s="18"/>
      <c r="D143" s="19"/>
      <c r="E143" s="18"/>
      <c r="F143" s="35"/>
      <c r="G143" s="35"/>
      <c r="H143" s="18"/>
      <c r="I143" s="18"/>
      <c r="J143" s="11"/>
      <c r="K143" s="42"/>
    </row>
    <row r="144" spans="1:11" ht="13" x14ac:dyDescent="0.15">
      <c r="A144" s="43"/>
      <c r="B144" s="11"/>
      <c r="C144" s="18"/>
      <c r="D144" s="19"/>
      <c r="E144" s="18"/>
      <c r="F144" s="35"/>
      <c r="G144" s="35"/>
      <c r="H144" s="18"/>
      <c r="I144" s="18"/>
      <c r="J144" s="11"/>
      <c r="K144" s="42"/>
    </row>
    <row r="145" spans="1:11" ht="13" x14ac:dyDescent="0.15">
      <c r="A145" s="25"/>
      <c r="B145" s="11"/>
      <c r="C145" s="18"/>
      <c r="D145" s="19"/>
      <c r="E145" s="18"/>
      <c r="F145" s="35"/>
      <c r="G145" s="35"/>
      <c r="H145" s="18"/>
      <c r="I145" s="18"/>
      <c r="J145" s="11"/>
      <c r="K145" s="42"/>
    </row>
    <row r="146" spans="1:11" ht="13" x14ac:dyDescent="0.15">
      <c r="A146" s="25"/>
      <c r="B146" s="11"/>
      <c r="C146" s="18"/>
      <c r="D146" s="19"/>
      <c r="E146" s="18"/>
      <c r="F146" s="35"/>
      <c r="G146" s="35"/>
      <c r="H146" s="18"/>
      <c r="I146" s="18"/>
      <c r="J146" s="11"/>
      <c r="K146" s="42"/>
    </row>
    <row r="147" spans="1:11" ht="13" x14ac:dyDescent="0.15">
      <c r="A147" s="25"/>
      <c r="B147" s="11"/>
      <c r="C147" s="18"/>
      <c r="D147" s="19"/>
      <c r="E147" s="18"/>
      <c r="F147" s="35"/>
      <c r="G147" s="35"/>
      <c r="H147" s="18"/>
      <c r="I147" s="18"/>
      <c r="J147" s="11"/>
      <c r="K147" s="42"/>
    </row>
    <row r="148" spans="1:11" ht="13" x14ac:dyDescent="0.15">
      <c r="A148" s="43"/>
      <c r="B148" s="11"/>
      <c r="C148" s="18"/>
      <c r="D148" s="19"/>
      <c r="E148" s="18"/>
      <c r="F148" s="35"/>
      <c r="G148" s="35"/>
      <c r="H148" s="18"/>
      <c r="I148" s="18"/>
      <c r="J148" s="11"/>
      <c r="K148" s="42"/>
    </row>
    <row r="149" spans="1:11" ht="13" x14ac:dyDescent="0.15">
      <c r="A149" s="43"/>
      <c r="B149" s="11"/>
      <c r="C149" s="18"/>
      <c r="D149" s="19"/>
      <c r="E149" s="18"/>
      <c r="F149" s="35"/>
      <c r="G149" s="35"/>
      <c r="H149" s="18"/>
      <c r="I149" s="18"/>
      <c r="J149" s="11"/>
      <c r="K149" s="42"/>
    </row>
    <row r="150" spans="1:11" ht="13" x14ac:dyDescent="0.15">
      <c r="A150" s="43"/>
      <c r="B150" s="11"/>
      <c r="C150" s="18"/>
      <c r="D150" s="19"/>
      <c r="E150" s="18"/>
      <c r="F150" s="35"/>
      <c r="G150" s="35"/>
      <c r="H150" s="18"/>
      <c r="I150" s="18"/>
      <c r="J150" s="11"/>
      <c r="K150" s="42"/>
    </row>
    <row r="151" spans="1:11" ht="13" x14ac:dyDescent="0.15">
      <c r="A151" s="43"/>
      <c r="B151" s="11"/>
      <c r="C151" s="18"/>
      <c r="D151" s="19"/>
      <c r="E151" s="18"/>
      <c r="F151" s="35"/>
      <c r="G151" s="35"/>
      <c r="H151" s="18"/>
      <c r="I151" s="18"/>
      <c r="J151" s="11"/>
      <c r="K151" s="42"/>
    </row>
    <row r="152" spans="1:11" ht="13" x14ac:dyDescent="0.15">
      <c r="A152" s="43"/>
      <c r="B152" s="11"/>
      <c r="C152" s="18"/>
      <c r="D152" s="19"/>
      <c r="E152" s="18"/>
      <c r="F152" s="35"/>
      <c r="G152" s="35"/>
      <c r="H152" s="18"/>
      <c r="I152" s="18"/>
      <c r="J152" s="11"/>
      <c r="K152" s="42"/>
    </row>
    <row r="153" spans="1:11" ht="13" x14ac:dyDescent="0.15">
      <c r="A153" s="43"/>
      <c r="B153" s="11"/>
      <c r="C153" s="18"/>
      <c r="D153" s="19"/>
      <c r="E153" s="18"/>
      <c r="F153" s="35"/>
      <c r="G153" s="35"/>
      <c r="H153" s="18"/>
      <c r="I153" s="18"/>
      <c r="J153" s="11"/>
      <c r="K153" s="42"/>
    </row>
    <row r="154" spans="1:11" ht="13" x14ac:dyDescent="0.15">
      <c r="A154" s="43"/>
      <c r="B154" s="11"/>
      <c r="C154" s="18"/>
      <c r="D154" s="19"/>
      <c r="E154" s="18"/>
      <c r="F154" s="35"/>
      <c r="G154" s="35"/>
      <c r="H154" s="18"/>
      <c r="I154" s="18"/>
      <c r="J154" s="11"/>
      <c r="K154" s="42"/>
    </row>
    <row r="155" spans="1:11" ht="13" x14ac:dyDescent="0.15">
      <c r="A155" s="43"/>
      <c r="B155" s="11"/>
      <c r="C155" s="18"/>
      <c r="D155" s="19"/>
      <c r="E155" s="18"/>
      <c r="F155" s="35"/>
      <c r="G155" s="35"/>
      <c r="H155" s="18"/>
      <c r="I155" s="18"/>
      <c r="J155" s="11"/>
      <c r="K155" s="42"/>
    </row>
    <row r="156" spans="1:11" ht="13" x14ac:dyDescent="0.15">
      <c r="A156" s="43"/>
      <c r="B156" s="11"/>
      <c r="C156" s="18"/>
      <c r="D156" s="19"/>
      <c r="E156" s="18"/>
      <c r="F156" s="35"/>
      <c r="G156" s="35"/>
      <c r="H156" s="18"/>
      <c r="I156" s="18"/>
      <c r="J156" s="11"/>
      <c r="K156" s="42"/>
    </row>
    <row r="157" spans="1:11" ht="13" x14ac:dyDescent="0.15">
      <c r="A157" s="43"/>
      <c r="B157" s="11"/>
      <c r="C157" s="18"/>
      <c r="D157" s="19"/>
      <c r="E157" s="18"/>
      <c r="F157" s="35"/>
      <c r="G157" s="35"/>
      <c r="H157" s="18"/>
      <c r="I157" s="18"/>
      <c r="J157" s="11"/>
      <c r="K157" s="42"/>
    </row>
    <row r="158" spans="1:11" ht="13" x14ac:dyDescent="0.15">
      <c r="A158" s="43"/>
      <c r="B158" s="11"/>
      <c r="C158" s="18"/>
      <c r="D158" s="19"/>
      <c r="E158" s="18"/>
      <c r="F158" s="35"/>
      <c r="G158" s="35"/>
      <c r="H158" s="18"/>
      <c r="I158" s="18"/>
      <c r="J158" s="11"/>
      <c r="K158" s="42"/>
    </row>
    <row r="159" spans="1:11" ht="13" x14ac:dyDescent="0.15">
      <c r="A159" s="43"/>
      <c r="B159" s="11"/>
      <c r="C159" s="18"/>
      <c r="D159" s="19"/>
      <c r="E159" s="18"/>
      <c r="F159" s="35"/>
      <c r="G159" s="35"/>
      <c r="H159" s="18"/>
      <c r="I159" s="18"/>
      <c r="J159" s="11"/>
      <c r="K159" s="42"/>
    </row>
    <row r="160" spans="1:11" ht="13" x14ac:dyDescent="0.15">
      <c r="A160" s="43"/>
      <c r="B160" s="11"/>
      <c r="C160" s="18"/>
      <c r="D160" s="19"/>
      <c r="E160" s="18"/>
      <c r="F160" s="35"/>
      <c r="G160" s="35"/>
      <c r="H160" s="18"/>
      <c r="I160" s="18"/>
      <c r="J160" s="11"/>
      <c r="K160" s="42"/>
    </row>
    <row r="161" spans="1:11" ht="13" x14ac:dyDescent="0.15">
      <c r="A161" s="43"/>
      <c r="B161" s="11"/>
      <c r="C161" s="18"/>
      <c r="D161" s="19"/>
      <c r="E161" s="18"/>
      <c r="F161" s="35"/>
      <c r="G161" s="35"/>
      <c r="H161" s="18"/>
      <c r="I161" s="18"/>
      <c r="J161" s="11"/>
      <c r="K161" s="42"/>
    </row>
    <row r="162" spans="1:11" ht="13" x14ac:dyDescent="0.15">
      <c r="A162" s="43"/>
      <c r="B162" s="11"/>
      <c r="C162" s="18"/>
      <c r="D162" s="19"/>
      <c r="E162" s="18"/>
      <c r="F162" s="35"/>
      <c r="G162" s="35"/>
      <c r="H162" s="18"/>
      <c r="I162" s="18"/>
      <c r="J162" s="11"/>
      <c r="K162" s="42"/>
    </row>
    <row r="163" spans="1:11" ht="13" x14ac:dyDescent="0.15">
      <c r="A163" s="43"/>
      <c r="B163" s="11"/>
      <c r="C163" s="18"/>
      <c r="D163" s="19"/>
      <c r="E163" s="18"/>
      <c r="F163" s="35"/>
      <c r="G163" s="35"/>
      <c r="H163" s="18"/>
      <c r="I163" s="18"/>
      <c r="J163" s="11"/>
      <c r="K163" s="42"/>
    </row>
    <row r="164" spans="1:11" ht="13" x14ac:dyDescent="0.15">
      <c r="A164" s="43"/>
      <c r="B164" s="11"/>
      <c r="C164" s="18"/>
      <c r="D164" s="19"/>
      <c r="E164" s="18"/>
      <c r="F164" s="35"/>
      <c r="G164" s="35"/>
      <c r="H164" s="18"/>
      <c r="I164" s="18"/>
      <c r="J164" s="11"/>
      <c r="K164" s="42"/>
    </row>
    <row r="165" spans="1:11" ht="13" x14ac:dyDescent="0.15">
      <c r="A165" s="43"/>
      <c r="B165" s="11"/>
      <c r="C165" s="18"/>
      <c r="D165" s="19"/>
      <c r="E165" s="18"/>
      <c r="F165" s="35"/>
      <c r="G165" s="35"/>
      <c r="H165" s="18"/>
      <c r="I165" s="18"/>
      <c r="J165" s="11"/>
      <c r="K165" s="42"/>
    </row>
    <row r="166" spans="1:11" ht="13" x14ac:dyDescent="0.15">
      <c r="A166" s="43"/>
      <c r="B166" s="11"/>
      <c r="C166" s="18"/>
      <c r="D166" s="19"/>
      <c r="E166" s="18"/>
      <c r="F166" s="35"/>
      <c r="G166" s="35"/>
      <c r="H166" s="18"/>
      <c r="I166" s="18"/>
      <c r="J166" s="11"/>
      <c r="K166" s="42"/>
    </row>
    <row r="167" spans="1:11" ht="13" x14ac:dyDescent="0.15">
      <c r="A167" s="43"/>
      <c r="B167" s="11"/>
      <c r="C167" s="18"/>
      <c r="D167" s="19"/>
      <c r="E167" s="18"/>
      <c r="F167" s="35"/>
      <c r="G167" s="35"/>
      <c r="H167" s="18"/>
      <c r="I167" s="18"/>
      <c r="J167" s="11"/>
      <c r="K167" s="42"/>
    </row>
    <row r="168" spans="1:11" ht="13" x14ac:dyDescent="0.15">
      <c r="A168" s="43"/>
      <c r="B168" s="11"/>
      <c r="C168" s="18"/>
      <c r="D168" s="19"/>
      <c r="E168" s="18"/>
      <c r="F168" s="35"/>
      <c r="G168" s="35"/>
      <c r="H168" s="18"/>
      <c r="I168" s="18"/>
      <c r="J168" s="11"/>
      <c r="K168" s="42"/>
    </row>
    <row r="169" spans="1:11" ht="13" x14ac:dyDescent="0.15">
      <c r="A169" s="43"/>
      <c r="B169" s="11"/>
      <c r="C169" s="18"/>
      <c r="D169" s="19"/>
      <c r="E169" s="18"/>
      <c r="F169" s="35"/>
      <c r="G169" s="35"/>
      <c r="H169" s="18"/>
      <c r="I169" s="18"/>
      <c r="J169" s="11"/>
      <c r="K169" s="42"/>
    </row>
    <row r="170" spans="1:11" ht="13" x14ac:dyDescent="0.15">
      <c r="A170" s="43"/>
      <c r="B170" s="11"/>
      <c r="C170" s="18"/>
      <c r="D170" s="19"/>
      <c r="E170" s="18"/>
      <c r="F170" s="35"/>
      <c r="G170" s="35"/>
      <c r="H170" s="18"/>
      <c r="I170" s="18"/>
      <c r="J170" s="11"/>
      <c r="K170" s="42"/>
    </row>
    <row r="171" spans="1:11" ht="13" x14ac:dyDescent="0.15">
      <c r="A171" s="43"/>
      <c r="B171" s="11"/>
      <c r="C171" s="18"/>
      <c r="D171" s="19"/>
      <c r="E171" s="18"/>
      <c r="F171" s="35"/>
      <c r="G171" s="35"/>
      <c r="H171" s="18"/>
      <c r="I171" s="18"/>
      <c r="J171" s="11"/>
      <c r="K171" s="42"/>
    </row>
    <row r="172" spans="1:11" ht="13" x14ac:dyDescent="0.15">
      <c r="A172" s="43"/>
      <c r="B172" s="11"/>
      <c r="C172" s="18"/>
      <c r="D172" s="19"/>
      <c r="E172" s="18"/>
      <c r="F172" s="35"/>
      <c r="G172" s="35"/>
      <c r="H172" s="18"/>
      <c r="I172" s="18"/>
      <c r="J172" s="11"/>
      <c r="K172" s="42"/>
    </row>
    <row r="173" spans="1:11" ht="13" x14ac:dyDescent="0.15">
      <c r="A173" s="43"/>
      <c r="B173" s="11"/>
      <c r="C173" s="18"/>
      <c r="D173" s="19"/>
      <c r="E173" s="18"/>
      <c r="F173" s="35"/>
      <c r="G173" s="35"/>
      <c r="H173" s="18"/>
      <c r="I173" s="18"/>
      <c r="J173" s="11"/>
      <c r="K173" s="42"/>
    </row>
    <row r="174" spans="1:11" ht="13" x14ac:dyDescent="0.15">
      <c r="A174" s="43"/>
      <c r="B174" s="11"/>
      <c r="C174" s="18"/>
      <c r="D174" s="19"/>
      <c r="E174" s="18"/>
      <c r="F174" s="35"/>
      <c r="G174" s="35"/>
      <c r="H174" s="18"/>
      <c r="I174" s="18"/>
      <c r="J174" s="11"/>
      <c r="K174" s="42"/>
    </row>
    <row r="175" spans="1:11" ht="13" x14ac:dyDescent="0.15">
      <c r="A175" s="43"/>
      <c r="B175" s="11"/>
      <c r="C175" s="18"/>
      <c r="D175" s="19"/>
      <c r="E175" s="18"/>
      <c r="F175" s="35"/>
      <c r="G175" s="35"/>
      <c r="H175" s="18"/>
      <c r="I175" s="18"/>
      <c r="J175" s="11"/>
      <c r="K175" s="42"/>
    </row>
    <row r="176" spans="1:11" ht="13" x14ac:dyDescent="0.15">
      <c r="A176" s="43"/>
      <c r="B176" s="11"/>
      <c r="C176" s="18"/>
      <c r="D176" s="19"/>
      <c r="E176" s="18"/>
      <c r="F176" s="35"/>
      <c r="G176" s="35"/>
      <c r="H176" s="18"/>
      <c r="I176" s="18"/>
      <c r="J176" s="11"/>
      <c r="K176" s="42"/>
    </row>
    <row r="177" spans="1:11" ht="13" x14ac:dyDescent="0.15">
      <c r="A177" s="43"/>
      <c r="B177" s="11"/>
      <c r="C177" s="18"/>
      <c r="D177" s="19"/>
      <c r="E177" s="18"/>
      <c r="F177" s="35"/>
      <c r="G177" s="35"/>
      <c r="H177" s="18"/>
      <c r="I177" s="18"/>
      <c r="J177" s="11"/>
      <c r="K177" s="42"/>
    </row>
    <row r="178" spans="1:11" ht="13" x14ac:dyDescent="0.15">
      <c r="A178" s="43"/>
      <c r="B178" s="11"/>
      <c r="C178" s="18"/>
      <c r="D178" s="19"/>
      <c r="E178" s="18"/>
      <c r="F178" s="35"/>
      <c r="G178" s="35"/>
      <c r="H178" s="18"/>
      <c r="I178" s="18"/>
      <c r="J178" s="11"/>
      <c r="K178" s="42"/>
    </row>
    <row r="179" spans="1:11" ht="13" x14ac:dyDescent="0.15">
      <c r="A179" s="43"/>
      <c r="B179" s="11"/>
      <c r="C179" s="18"/>
      <c r="D179" s="19"/>
      <c r="E179" s="18"/>
      <c r="F179" s="35"/>
      <c r="G179" s="35"/>
      <c r="H179" s="18"/>
      <c r="I179" s="18"/>
      <c r="J179" s="11"/>
      <c r="K179" s="42"/>
    </row>
    <row r="180" spans="1:11" ht="13" x14ac:dyDescent="0.15">
      <c r="A180" s="43"/>
      <c r="B180" s="11"/>
      <c r="C180" s="18"/>
      <c r="D180" s="19"/>
      <c r="E180" s="18"/>
      <c r="F180" s="35"/>
      <c r="G180" s="35"/>
      <c r="H180" s="18"/>
      <c r="I180" s="18"/>
      <c r="J180" s="11"/>
      <c r="K180" s="42"/>
    </row>
    <row r="181" spans="1:11" ht="13" x14ac:dyDescent="0.15">
      <c r="A181" s="43"/>
      <c r="B181" s="11"/>
      <c r="C181" s="18"/>
      <c r="D181" s="19"/>
      <c r="E181" s="18"/>
      <c r="F181" s="35"/>
      <c r="G181" s="35"/>
      <c r="H181" s="18"/>
      <c r="I181" s="18"/>
      <c r="J181" s="11"/>
      <c r="K181" s="42"/>
    </row>
    <row r="182" spans="1:11" ht="13" x14ac:dyDescent="0.15">
      <c r="A182" s="43"/>
      <c r="B182" s="11"/>
      <c r="C182" s="18"/>
      <c r="D182" s="19"/>
      <c r="E182" s="18"/>
      <c r="F182" s="35"/>
      <c r="G182" s="35"/>
      <c r="H182" s="18"/>
      <c r="I182" s="18"/>
      <c r="J182" s="11"/>
      <c r="K182" s="42"/>
    </row>
    <row r="183" spans="1:11" ht="13" x14ac:dyDescent="0.15">
      <c r="A183" s="43"/>
      <c r="B183" s="11"/>
      <c r="C183" s="18"/>
      <c r="D183" s="19"/>
      <c r="E183" s="18"/>
      <c r="F183" s="35"/>
      <c r="G183" s="35"/>
      <c r="H183" s="18"/>
      <c r="I183" s="18"/>
      <c r="J183" s="11"/>
      <c r="K183" s="42"/>
    </row>
    <row r="184" spans="1:11" ht="13" x14ac:dyDescent="0.15">
      <c r="A184" s="43"/>
      <c r="B184" s="11"/>
      <c r="C184" s="18"/>
      <c r="D184" s="19"/>
      <c r="E184" s="18"/>
      <c r="F184" s="35"/>
      <c r="G184" s="35"/>
      <c r="H184" s="18"/>
      <c r="I184" s="18"/>
      <c r="J184" s="11"/>
      <c r="K184" s="42"/>
    </row>
    <row r="185" spans="1:11" ht="13" x14ac:dyDescent="0.15">
      <c r="A185" s="43"/>
      <c r="B185" s="11"/>
      <c r="C185" s="18"/>
      <c r="D185" s="19"/>
      <c r="E185" s="18"/>
      <c r="F185" s="35"/>
      <c r="G185" s="35"/>
      <c r="H185" s="18"/>
      <c r="I185" s="18"/>
      <c r="J185" s="11"/>
      <c r="K185" s="42"/>
    </row>
    <row r="186" spans="1:11" ht="13" x14ac:dyDescent="0.15">
      <c r="A186" s="43"/>
      <c r="B186" s="11"/>
      <c r="C186" s="18"/>
      <c r="D186" s="19"/>
      <c r="E186" s="18"/>
      <c r="F186" s="35"/>
      <c r="G186" s="35"/>
      <c r="H186" s="18"/>
      <c r="I186" s="18"/>
      <c r="J186" s="11"/>
      <c r="K186" s="42"/>
    </row>
    <row r="187" spans="1:11" ht="13" x14ac:dyDescent="0.15">
      <c r="A187" s="43"/>
      <c r="B187" s="11"/>
      <c r="C187" s="18"/>
      <c r="D187" s="19"/>
      <c r="E187" s="18"/>
      <c r="F187" s="35"/>
      <c r="G187" s="35"/>
      <c r="H187" s="18"/>
      <c r="I187" s="18"/>
      <c r="J187" s="11"/>
      <c r="K187" s="42"/>
    </row>
    <row r="188" spans="1:11" ht="13" x14ac:dyDescent="0.15">
      <c r="A188" s="43"/>
      <c r="B188" s="11"/>
      <c r="C188" s="18"/>
      <c r="D188" s="19"/>
      <c r="E188" s="18"/>
      <c r="F188" s="35"/>
      <c r="G188" s="35"/>
      <c r="H188" s="18"/>
      <c r="I188" s="18"/>
      <c r="J188" s="11"/>
      <c r="K188" s="42"/>
    </row>
    <row r="189" spans="1:11" ht="13" x14ac:dyDescent="0.15">
      <c r="A189" s="43"/>
      <c r="B189" s="11"/>
      <c r="C189" s="18"/>
      <c r="D189" s="19"/>
      <c r="E189" s="18"/>
      <c r="F189" s="35"/>
      <c r="G189" s="35"/>
      <c r="H189" s="18"/>
      <c r="I189" s="18"/>
      <c r="J189" s="11"/>
      <c r="K189" s="42"/>
    </row>
    <row r="190" spans="1:11" ht="13" x14ac:dyDescent="0.15">
      <c r="A190" s="43"/>
      <c r="B190" s="11"/>
      <c r="C190" s="18"/>
      <c r="D190" s="19"/>
      <c r="E190" s="18"/>
      <c r="F190" s="35"/>
      <c r="G190" s="35"/>
      <c r="H190" s="18"/>
      <c r="I190" s="18"/>
      <c r="J190" s="11"/>
      <c r="K190" s="42"/>
    </row>
    <row r="191" spans="1:11" ht="13" x14ac:dyDescent="0.15">
      <c r="A191" s="43"/>
      <c r="B191" s="11"/>
      <c r="C191" s="18"/>
      <c r="D191" s="19"/>
      <c r="E191" s="18"/>
      <c r="F191" s="35"/>
      <c r="G191" s="35"/>
      <c r="H191" s="18"/>
      <c r="I191" s="18"/>
      <c r="J191" s="11"/>
      <c r="K191" s="42"/>
    </row>
    <row r="192" spans="1:11" ht="13" x14ac:dyDescent="0.15">
      <c r="A192" s="43"/>
      <c r="B192" s="11"/>
      <c r="C192" s="18"/>
      <c r="D192" s="19"/>
      <c r="E192" s="18"/>
      <c r="F192" s="35"/>
      <c r="G192" s="35"/>
      <c r="H192" s="18"/>
      <c r="I192" s="18"/>
      <c r="J192" s="11"/>
      <c r="K192" s="42"/>
    </row>
    <row r="193" spans="1:11" ht="13" x14ac:dyDescent="0.15">
      <c r="A193" s="43"/>
      <c r="B193" s="11"/>
      <c r="C193" s="18"/>
      <c r="D193" s="19"/>
      <c r="E193" s="18"/>
      <c r="F193" s="35"/>
      <c r="G193" s="35"/>
      <c r="H193" s="18"/>
      <c r="I193" s="18"/>
      <c r="J193" s="11"/>
      <c r="K193" s="42"/>
    </row>
    <row r="194" spans="1:11" ht="13" x14ac:dyDescent="0.15">
      <c r="A194" s="43"/>
      <c r="B194" s="11"/>
      <c r="C194" s="18"/>
      <c r="D194" s="19"/>
      <c r="E194" s="18"/>
      <c r="F194" s="35"/>
      <c r="G194" s="35"/>
      <c r="H194" s="18"/>
      <c r="I194" s="18"/>
      <c r="J194" s="11"/>
      <c r="K194" s="42"/>
    </row>
    <row r="195" spans="1:11" ht="13" x14ac:dyDescent="0.15">
      <c r="A195" s="43"/>
      <c r="B195" s="11"/>
      <c r="C195" s="18"/>
      <c r="D195" s="19"/>
      <c r="E195" s="18"/>
      <c r="F195" s="35"/>
      <c r="G195" s="35"/>
      <c r="H195" s="18"/>
      <c r="I195" s="18"/>
      <c r="J195" s="11"/>
      <c r="K195" s="42"/>
    </row>
    <row r="196" spans="1:11" ht="13" x14ac:dyDescent="0.15">
      <c r="A196" s="43"/>
      <c r="B196" s="11"/>
      <c r="C196" s="18"/>
      <c r="D196" s="19"/>
      <c r="E196" s="18"/>
      <c r="F196" s="35"/>
      <c r="G196" s="35"/>
      <c r="H196" s="18"/>
      <c r="I196" s="18"/>
      <c r="J196" s="11"/>
      <c r="K196" s="42"/>
    </row>
    <row r="197" spans="1:11" ht="13" x14ac:dyDescent="0.15">
      <c r="A197" s="43"/>
      <c r="B197" s="11"/>
      <c r="C197" s="18"/>
      <c r="D197" s="19"/>
      <c r="E197" s="18"/>
      <c r="F197" s="35"/>
      <c r="G197" s="35"/>
      <c r="H197" s="18"/>
      <c r="I197" s="18"/>
      <c r="J197" s="11"/>
      <c r="K197" s="42"/>
    </row>
    <row r="198" spans="1:11" ht="13" x14ac:dyDescent="0.15">
      <c r="A198" s="43"/>
      <c r="B198" s="11"/>
      <c r="C198" s="18"/>
      <c r="D198" s="19"/>
      <c r="E198" s="18"/>
      <c r="F198" s="35"/>
      <c r="G198" s="35"/>
      <c r="H198" s="18"/>
      <c r="I198" s="18"/>
      <c r="J198" s="11"/>
      <c r="K198" s="42"/>
    </row>
    <row r="199" spans="1:11" ht="13" x14ac:dyDescent="0.15">
      <c r="A199" s="43"/>
      <c r="B199" s="11"/>
      <c r="C199" s="18"/>
      <c r="D199" s="19"/>
      <c r="E199" s="18"/>
      <c r="F199" s="35"/>
      <c r="G199" s="35"/>
      <c r="H199" s="18"/>
      <c r="I199" s="18"/>
      <c r="J199" s="11"/>
      <c r="K199" s="42"/>
    </row>
    <row r="200" spans="1:11" ht="13" x14ac:dyDescent="0.15">
      <c r="A200" s="43"/>
      <c r="B200" s="11"/>
      <c r="C200" s="18"/>
      <c r="D200" s="19"/>
      <c r="E200" s="18"/>
      <c r="F200" s="35"/>
      <c r="G200" s="35"/>
      <c r="H200" s="18"/>
      <c r="I200" s="18"/>
      <c r="J200" s="11"/>
      <c r="K200" s="42"/>
    </row>
    <row r="201" spans="1:11" ht="13" x14ac:dyDescent="0.15">
      <c r="A201" s="43"/>
      <c r="B201" s="11"/>
      <c r="C201" s="18"/>
      <c r="D201" s="19"/>
      <c r="E201" s="18"/>
      <c r="F201" s="35"/>
      <c r="G201" s="35"/>
      <c r="H201" s="18"/>
      <c r="I201" s="18"/>
      <c r="J201" s="11"/>
      <c r="K201" s="42"/>
    </row>
    <row r="202" spans="1:11" ht="13" x14ac:dyDescent="0.15">
      <c r="A202" s="43"/>
      <c r="B202" s="11"/>
      <c r="C202" s="18"/>
      <c r="D202" s="19"/>
      <c r="E202" s="18"/>
      <c r="F202" s="35"/>
      <c r="G202" s="35"/>
      <c r="H202" s="18"/>
      <c r="I202" s="18"/>
      <c r="J202" s="11"/>
      <c r="K202" s="42"/>
    </row>
    <row r="203" spans="1:11" ht="13" x14ac:dyDescent="0.15">
      <c r="A203" s="43"/>
      <c r="B203" s="11"/>
      <c r="C203" s="18"/>
      <c r="D203" s="19"/>
      <c r="E203" s="18"/>
      <c r="F203" s="35"/>
      <c r="G203" s="35"/>
      <c r="H203" s="18"/>
      <c r="I203" s="18"/>
      <c r="J203" s="11"/>
      <c r="K203" s="42"/>
    </row>
    <row r="204" spans="1:11" ht="13" x14ac:dyDescent="0.15">
      <c r="A204" s="43"/>
      <c r="B204" s="11"/>
      <c r="C204" s="18"/>
      <c r="D204" s="19"/>
      <c r="E204" s="18"/>
      <c r="F204" s="35"/>
      <c r="G204" s="35"/>
      <c r="H204" s="18"/>
      <c r="I204" s="18"/>
      <c r="J204" s="11"/>
      <c r="K204" s="42"/>
    </row>
    <row r="205" spans="1:11" ht="13" x14ac:dyDescent="0.15">
      <c r="A205" s="43"/>
      <c r="B205" s="11"/>
      <c r="C205" s="18"/>
      <c r="D205" s="19"/>
      <c r="E205" s="18"/>
      <c r="F205" s="35"/>
      <c r="G205" s="35"/>
      <c r="H205" s="18"/>
      <c r="I205" s="18"/>
      <c r="J205" s="11"/>
      <c r="K205" s="42"/>
    </row>
    <row r="206" spans="1:11" ht="13" x14ac:dyDescent="0.15">
      <c r="A206" s="43"/>
      <c r="B206" s="11"/>
      <c r="C206" s="18"/>
      <c r="D206" s="19"/>
      <c r="E206" s="18"/>
      <c r="F206" s="35"/>
      <c r="G206" s="35"/>
      <c r="H206" s="18"/>
      <c r="I206" s="18"/>
      <c r="J206" s="11"/>
      <c r="K206" s="42"/>
    </row>
    <row r="207" spans="1:11" ht="13" x14ac:dyDescent="0.15">
      <c r="A207" s="43"/>
      <c r="B207" s="11"/>
      <c r="C207" s="18"/>
      <c r="D207" s="19"/>
      <c r="E207" s="18"/>
      <c r="F207" s="35"/>
      <c r="G207" s="35"/>
      <c r="H207" s="18"/>
      <c r="I207" s="18"/>
      <c r="J207" s="11"/>
      <c r="K207" s="42"/>
    </row>
    <row r="208" spans="1:11" ht="13" x14ac:dyDescent="0.15">
      <c r="A208" s="43"/>
      <c r="B208" s="11"/>
      <c r="C208" s="18"/>
      <c r="D208" s="19"/>
      <c r="E208" s="18"/>
      <c r="F208" s="35"/>
      <c r="G208" s="35"/>
      <c r="H208" s="18"/>
      <c r="I208" s="18"/>
      <c r="J208" s="11"/>
      <c r="K208" s="42"/>
    </row>
    <row r="209" spans="1:11" ht="13" x14ac:dyDescent="0.15">
      <c r="A209" s="43"/>
      <c r="B209" s="11"/>
      <c r="C209" s="18"/>
      <c r="D209" s="19"/>
      <c r="E209" s="18"/>
      <c r="F209" s="35"/>
      <c r="G209" s="35"/>
      <c r="H209" s="18"/>
      <c r="I209" s="18"/>
      <c r="J209" s="11"/>
      <c r="K209" s="42"/>
    </row>
    <row r="210" spans="1:11" ht="13" x14ac:dyDescent="0.15">
      <c r="A210" s="43"/>
      <c r="B210" s="11"/>
      <c r="C210" s="18"/>
      <c r="D210" s="19"/>
      <c r="E210" s="18"/>
      <c r="F210" s="35"/>
      <c r="G210" s="35"/>
      <c r="H210" s="18"/>
      <c r="I210" s="18"/>
      <c r="J210" s="11"/>
      <c r="K210" s="42"/>
    </row>
    <row r="211" spans="1:11" ht="13" x14ac:dyDescent="0.15">
      <c r="A211" s="43"/>
      <c r="B211" s="11"/>
      <c r="C211" s="18"/>
      <c r="D211" s="19"/>
      <c r="E211" s="18"/>
      <c r="F211" s="35"/>
      <c r="G211" s="35"/>
      <c r="H211" s="18"/>
      <c r="I211" s="18"/>
      <c r="J211" s="11"/>
      <c r="K211" s="42"/>
    </row>
    <row r="212" spans="1:11" ht="13" x14ac:dyDescent="0.15">
      <c r="A212" s="43"/>
      <c r="B212" s="11"/>
      <c r="C212" s="18"/>
      <c r="D212" s="19"/>
      <c r="E212" s="18"/>
      <c r="F212" s="35"/>
      <c r="G212" s="35"/>
      <c r="H212" s="18"/>
      <c r="I212" s="18"/>
      <c r="J212" s="11"/>
      <c r="K212" s="42"/>
    </row>
    <row r="213" spans="1:11" ht="13" x14ac:dyDescent="0.15">
      <c r="A213" s="43"/>
      <c r="B213" s="11"/>
      <c r="C213" s="18"/>
      <c r="D213" s="19"/>
      <c r="E213" s="18"/>
      <c r="F213" s="35"/>
      <c r="G213" s="35"/>
      <c r="H213" s="18"/>
      <c r="I213" s="18"/>
      <c r="J213" s="11"/>
      <c r="K213" s="42"/>
    </row>
    <row r="214" spans="1:11" ht="13" x14ac:dyDescent="0.15">
      <c r="A214" s="43"/>
      <c r="B214" s="11"/>
      <c r="C214" s="18"/>
      <c r="D214" s="19"/>
      <c r="E214" s="18"/>
      <c r="F214" s="35"/>
      <c r="G214" s="35"/>
      <c r="H214" s="18"/>
      <c r="I214" s="18"/>
      <c r="J214" s="11"/>
      <c r="K214" s="42"/>
    </row>
    <row r="215" spans="1:11" ht="13" x14ac:dyDescent="0.15">
      <c r="A215" s="43"/>
      <c r="B215" s="11"/>
      <c r="C215" s="18"/>
      <c r="D215" s="19"/>
      <c r="E215" s="18"/>
      <c r="F215" s="35"/>
      <c r="G215" s="35"/>
      <c r="H215" s="18"/>
      <c r="I215" s="18"/>
      <c r="J215" s="11"/>
      <c r="K215" s="42"/>
    </row>
    <row r="216" spans="1:11" ht="13" x14ac:dyDescent="0.15">
      <c r="A216" s="43"/>
      <c r="B216" s="11"/>
      <c r="C216" s="18"/>
      <c r="D216" s="19"/>
      <c r="E216" s="18"/>
      <c r="F216" s="35"/>
      <c r="G216" s="35"/>
      <c r="H216" s="18"/>
      <c r="I216" s="18"/>
      <c r="J216" s="11"/>
      <c r="K216" s="42"/>
    </row>
    <row r="217" spans="1:11" ht="13" x14ac:dyDescent="0.15">
      <c r="A217" s="43"/>
      <c r="B217" s="11"/>
      <c r="C217" s="18"/>
      <c r="D217" s="19"/>
      <c r="E217" s="18"/>
      <c r="F217" s="35"/>
      <c r="G217" s="35"/>
      <c r="H217" s="18"/>
      <c r="I217" s="18"/>
      <c r="J217" s="11"/>
      <c r="K217" s="42"/>
    </row>
    <row r="218" spans="1:11" ht="13" x14ac:dyDescent="0.15">
      <c r="A218" s="43"/>
      <c r="B218" s="11"/>
      <c r="C218" s="18"/>
      <c r="D218" s="19"/>
      <c r="E218" s="18"/>
      <c r="F218" s="35"/>
      <c r="G218" s="35"/>
      <c r="H218" s="18"/>
      <c r="I218" s="18"/>
      <c r="J218" s="11"/>
      <c r="K218" s="42"/>
    </row>
    <row r="219" spans="1:11" ht="13" x14ac:dyDescent="0.15">
      <c r="A219" s="43"/>
      <c r="B219" s="11"/>
      <c r="C219" s="18"/>
      <c r="D219" s="19"/>
      <c r="E219" s="18"/>
      <c r="F219" s="35"/>
      <c r="G219" s="35"/>
      <c r="H219" s="18"/>
      <c r="I219" s="18"/>
      <c r="J219" s="11"/>
      <c r="K219" s="42"/>
    </row>
    <row r="220" spans="1:11" ht="13" x14ac:dyDescent="0.15">
      <c r="A220" s="43"/>
      <c r="B220" s="11"/>
      <c r="C220" s="18"/>
      <c r="D220" s="19"/>
      <c r="E220" s="18"/>
      <c r="F220" s="35"/>
      <c r="G220" s="35"/>
      <c r="H220" s="18"/>
      <c r="I220" s="18"/>
      <c r="J220" s="11"/>
      <c r="K220" s="42"/>
    </row>
    <row r="221" spans="1:11" ht="13" x14ac:dyDescent="0.15">
      <c r="A221" s="43"/>
      <c r="B221" s="11"/>
      <c r="C221" s="18"/>
      <c r="D221" s="19"/>
      <c r="E221" s="18"/>
      <c r="F221" s="35"/>
      <c r="G221" s="35"/>
      <c r="H221" s="18"/>
      <c r="I221" s="18"/>
      <c r="J221" s="11"/>
      <c r="K221" s="42"/>
    </row>
    <row r="222" spans="1:11" ht="13" x14ac:dyDescent="0.15">
      <c r="A222" s="43"/>
      <c r="B222" s="11"/>
      <c r="C222" s="18"/>
      <c r="D222" s="19"/>
      <c r="E222" s="18"/>
      <c r="F222" s="35"/>
      <c r="G222" s="35"/>
      <c r="H222" s="18"/>
      <c r="I222" s="18"/>
      <c r="J222" s="11"/>
      <c r="K222" s="42"/>
    </row>
    <row r="223" spans="1:11" ht="13" x14ac:dyDescent="0.15">
      <c r="A223" s="43"/>
      <c r="B223" s="11"/>
      <c r="C223" s="18"/>
      <c r="D223" s="19"/>
      <c r="E223" s="18"/>
      <c r="F223" s="35"/>
      <c r="G223" s="35"/>
      <c r="H223" s="18"/>
      <c r="I223" s="18"/>
      <c r="J223" s="11"/>
      <c r="K223" s="42"/>
    </row>
    <row r="224" spans="1:11" ht="13" x14ac:dyDescent="0.15">
      <c r="A224" s="43"/>
      <c r="B224" s="11"/>
      <c r="C224" s="18"/>
      <c r="D224" s="19"/>
      <c r="E224" s="18"/>
      <c r="F224" s="35"/>
      <c r="G224" s="35"/>
      <c r="H224" s="18"/>
      <c r="I224" s="18"/>
      <c r="J224" s="11"/>
      <c r="K224" s="42"/>
    </row>
    <row r="225" spans="1:11" ht="13" x14ac:dyDescent="0.15">
      <c r="A225" s="43"/>
      <c r="B225" s="11"/>
      <c r="C225" s="18"/>
      <c r="D225" s="19"/>
      <c r="E225" s="18"/>
      <c r="F225" s="35"/>
      <c r="G225" s="35"/>
      <c r="H225" s="18"/>
      <c r="I225" s="18"/>
      <c r="J225" s="11"/>
      <c r="K225" s="42"/>
    </row>
    <row r="226" spans="1:11" ht="13" x14ac:dyDescent="0.15">
      <c r="A226" s="43"/>
      <c r="B226" s="11"/>
      <c r="C226" s="18"/>
      <c r="D226" s="19"/>
      <c r="E226" s="18"/>
      <c r="F226" s="35"/>
      <c r="G226" s="35"/>
      <c r="H226" s="18"/>
      <c r="I226" s="18"/>
      <c r="J226" s="11"/>
      <c r="K226" s="42"/>
    </row>
    <row r="227" spans="1:11" ht="13" x14ac:dyDescent="0.15">
      <c r="A227" s="43"/>
      <c r="B227" s="11"/>
      <c r="C227" s="18"/>
      <c r="D227" s="19"/>
      <c r="E227" s="18"/>
      <c r="F227" s="35"/>
      <c r="G227" s="35"/>
      <c r="H227" s="18"/>
      <c r="I227" s="18"/>
      <c r="J227" s="11"/>
      <c r="K227" s="42"/>
    </row>
    <row r="228" spans="1:11" ht="13" x14ac:dyDescent="0.15">
      <c r="A228" s="43"/>
      <c r="B228" s="11"/>
      <c r="C228" s="18"/>
      <c r="D228" s="19"/>
      <c r="E228" s="18"/>
      <c r="F228" s="35"/>
      <c r="G228" s="35"/>
      <c r="H228" s="18"/>
      <c r="I228" s="18"/>
      <c r="J228" s="11"/>
      <c r="K228" s="42"/>
    </row>
    <row r="229" spans="1:11" ht="13" x14ac:dyDescent="0.15">
      <c r="A229" s="43"/>
      <c r="B229" s="11"/>
      <c r="C229" s="18"/>
      <c r="D229" s="19"/>
      <c r="E229" s="18"/>
      <c r="F229" s="35"/>
      <c r="G229" s="35"/>
      <c r="H229" s="18"/>
      <c r="I229" s="18"/>
      <c r="J229" s="11"/>
      <c r="K229" s="42"/>
    </row>
    <row r="230" spans="1:11" ht="13" x14ac:dyDescent="0.15">
      <c r="A230" s="43"/>
      <c r="B230" s="11"/>
      <c r="C230" s="18"/>
      <c r="D230" s="19"/>
      <c r="E230" s="18"/>
      <c r="F230" s="35"/>
      <c r="G230" s="35"/>
      <c r="H230" s="18"/>
      <c r="I230" s="18"/>
      <c r="J230" s="11"/>
      <c r="K230" s="42"/>
    </row>
    <row r="231" spans="1:11" ht="13" x14ac:dyDescent="0.15">
      <c r="A231" s="43"/>
      <c r="B231" s="11"/>
      <c r="C231" s="18"/>
      <c r="D231" s="19"/>
      <c r="E231" s="18"/>
      <c r="F231" s="35"/>
      <c r="G231" s="35"/>
      <c r="H231" s="18"/>
      <c r="I231" s="18"/>
      <c r="J231" s="11"/>
      <c r="K231" s="42"/>
    </row>
    <row r="232" spans="1:11" ht="13" x14ac:dyDescent="0.15">
      <c r="A232" s="43"/>
      <c r="B232" s="11"/>
      <c r="C232" s="18"/>
      <c r="D232" s="19"/>
      <c r="E232" s="18"/>
      <c r="F232" s="35"/>
      <c r="G232" s="35"/>
      <c r="H232" s="18"/>
      <c r="I232" s="18"/>
      <c r="J232" s="11"/>
      <c r="K232" s="42"/>
    </row>
    <row r="233" spans="1:11" ht="13" x14ac:dyDescent="0.15">
      <c r="A233" s="43"/>
      <c r="B233" s="11"/>
      <c r="C233" s="18"/>
      <c r="D233" s="19"/>
      <c r="E233" s="18"/>
      <c r="F233" s="35"/>
      <c r="G233" s="35"/>
      <c r="H233" s="18"/>
      <c r="I233" s="18"/>
      <c r="J233" s="11"/>
      <c r="K233" s="42"/>
    </row>
    <row r="234" spans="1:11" ht="13" x14ac:dyDescent="0.15">
      <c r="A234" s="43"/>
      <c r="B234" s="11"/>
      <c r="C234" s="18"/>
      <c r="D234" s="19"/>
      <c r="E234" s="18"/>
      <c r="F234" s="35"/>
      <c r="G234" s="35"/>
      <c r="H234" s="18"/>
      <c r="I234" s="18"/>
      <c r="J234" s="11"/>
      <c r="K234" s="42"/>
    </row>
    <row r="235" spans="1:11" ht="13" x14ac:dyDescent="0.15">
      <c r="A235" s="43"/>
      <c r="B235" s="11"/>
      <c r="C235" s="18"/>
      <c r="D235" s="19"/>
      <c r="E235" s="18"/>
      <c r="F235" s="35"/>
      <c r="G235" s="35"/>
      <c r="H235" s="18"/>
      <c r="I235" s="18"/>
      <c r="J235" s="11"/>
      <c r="K235" s="42"/>
    </row>
    <row r="236" spans="1:11" ht="13" x14ac:dyDescent="0.15">
      <c r="A236" s="43"/>
      <c r="B236" s="11"/>
      <c r="C236" s="18"/>
      <c r="D236" s="19"/>
      <c r="E236" s="18"/>
      <c r="F236" s="35"/>
      <c r="G236" s="35"/>
      <c r="H236" s="18"/>
      <c r="I236" s="18"/>
      <c r="J236" s="11"/>
      <c r="K236" s="42"/>
    </row>
    <row r="237" spans="1:11" ht="13" x14ac:dyDescent="0.15">
      <c r="A237" s="43"/>
      <c r="B237" s="11"/>
      <c r="C237" s="18"/>
      <c r="D237" s="19"/>
      <c r="E237" s="18"/>
      <c r="F237" s="35"/>
      <c r="G237" s="35"/>
      <c r="H237" s="18"/>
      <c r="I237" s="18"/>
      <c r="J237" s="11"/>
      <c r="K237" s="42"/>
    </row>
    <row r="238" spans="1:11" ht="13" x14ac:dyDescent="0.15">
      <c r="A238" s="43"/>
      <c r="B238" s="11"/>
      <c r="C238" s="18"/>
      <c r="D238" s="19"/>
      <c r="E238" s="18"/>
      <c r="F238" s="35"/>
      <c r="G238" s="35"/>
      <c r="H238" s="18"/>
      <c r="I238" s="18"/>
      <c r="J238" s="11"/>
      <c r="K238" s="42"/>
    </row>
    <row r="239" spans="1:11" ht="13" x14ac:dyDescent="0.15">
      <c r="A239" s="43"/>
      <c r="B239" s="11"/>
      <c r="C239" s="18"/>
      <c r="D239" s="19"/>
      <c r="E239" s="18"/>
      <c r="F239" s="35"/>
      <c r="G239" s="35"/>
      <c r="H239" s="18"/>
      <c r="I239" s="18"/>
      <c r="J239" s="11"/>
      <c r="K239" s="42"/>
    </row>
    <row r="240" spans="1:11" ht="13" x14ac:dyDescent="0.15">
      <c r="A240" s="43"/>
      <c r="B240" s="11"/>
      <c r="C240" s="18"/>
      <c r="D240" s="19"/>
      <c r="E240" s="18"/>
      <c r="F240" s="35"/>
      <c r="G240" s="35"/>
      <c r="H240" s="18"/>
      <c r="I240" s="18"/>
      <c r="J240" s="11"/>
      <c r="K240" s="42"/>
    </row>
    <row r="241" spans="1:11" ht="13" x14ac:dyDescent="0.15">
      <c r="A241" s="43"/>
      <c r="B241" s="11"/>
      <c r="C241" s="18"/>
      <c r="D241" s="19"/>
      <c r="E241" s="18"/>
      <c r="F241" s="35"/>
      <c r="G241" s="35"/>
      <c r="H241" s="18"/>
      <c r="I241" s="18"/>
      <c r="J241" s="11"/>
      <c r="K241" s="42"/>
    </row>
    <row r="242" spans="1:11" ht="13" x14ac:dyDescent="0.15">
      <c r="A242" s="43"/>
      <c r="B242" s="11"/>
      <c r="C242" s="18"/>
      <c r="D242" s="19"/>
      <c r="E242" s="18"/>
      <c r="F242" s="35"/>
      <c r="G242" s="35"/>
      <c r="H242" s="18"/>
      <c r="I242" s="18"/>
      <c r="J242" s="11"/>
      <c r="K242" s="42"/>
    </row>
    <row r="243" spans="1:11" ht="13" x14ac:dyDescent="0.15">
      <c r="A243" s="43"/>
      <c r="B243" s="11"/>
      <c r="C243" s="18"/>
      <c r="D243" s="19"/>
      <c r="E243" s="18"/>
      <c r="F243" s="35"/>
      <c r="G243" s="35"/>
      <c r="H243" s="18"/>
      <c r="I243" s="18"/>
      <c r="J243" s="11"/>
      <c r="K243" s="42"/>
    </row>
    <row r="244" spans="1:11" ht="13" x14ac:dyDescent="0.15">
      <c r="A244" s="43"/>
      <c r="B244" s="11"/>
      <c r="C244" s="18"/>
      <c r="D244" s="19"/>
      <c r="E244" s="18"/>
      <c r="F244" s="35"/>
      <c r="G244" s="35"/>
      <c r="H244" s="18"/>
      <c r="I244" s="18"/>
      <c r="J244" s="11"/>
      <c r="K244" s="42"/>
    </row>
    <row r="245" spans="1:11" ht="13" x14ac:dyDescent="0.15">
      <c r="A245" s="43"/>
      <c r="B245" s="11"/>
      <c r="C245" s="18"/>
      <c r="D245" s="19"/>
      <c r="E245" s="18"/>
      <c r="F245" s="35"/>
      <c r="G245" s="35"/>
      <c r="H245" s="18"/>
      <c r="I245" s="18"/>
      <c r="J245" s="11"/>
      <c r="K245" s="42"/>
    </row>
    <row r="246" spans="1:11" ht="13" x14ac:dyDescent="0.15">
      <c r="A246" s="43"/>
      <c r="B246" s="11"/>
      <c r="C246" s="18"/>
      <c r="D246" s="19"/>
      <c r="E246" s="18"/>
      <c r="F246" s="35"/>
      <c r="G246" s="35"/>
      <c r="H246" s="18"/>
      <c r="I246" s="18"/>
      <c r="J246" s="11"/>
      <c r="K246" s="42"/>
    </row>
    <row r="247" spans="1:11" ht="13" x14ac:dyDescent="0.15">
      <c r="A247" s="43"/>
      <c r="B247" s="11"/>
      <c r="C247" s="18"/>
      <c r="D247" s="19"/>
      <c r="E247" s="18"/>
      <c r="F247" s="35"/>
      <c r="G247" s="35"/>
      <c r="H247" s="18"/>
      <c r="I247" s="18"/>
      <c r="J247" s="11"/>
      <c r="K247" s="42"/>
    </row>
    <row r="248" spans="1:11" ht="13" x14ac:dyDescent="0.15">
      <c r="A248" s="43"/>
      <c r="B248" s="11"/>
      <c r="C248" s="18"/>
      <c r="D248" s="19"/>
      <c r="E248" s="18"/>
      <c r="F248" s="35"/>
      <c r="G248" s="35"/>
      <c r="H248" s="18"/>
      <c r="I248" s="18"/>
      <c r="J248" s="11"/>
      <c r="K248" s="42"/>
    </row>
    <row r="249" spans="1:11" ht="13" x14ac:dyDescent="0.15">
      <c r="A249" s="43"/>
      <c r="B249" s="11"/>
      <c r="C249" s="18"/>
      <c r="D249" s="19"/>
      <c r="E249" s="18"/>
      <c r="F249" s="35"/>
      <c r="G249" s="35"/>
      <c r="H249" s="18"/>
      <c r="I249" s="18"/>
      <c r="J249" s="11"/>
      <c r="K249" s="42"/>
    </row>
    <row r="250" spans="1:11" ht="13" x14ac:dyDescent="0.15">
      <c r="A250" s="43"/>
      <c r="B250" s="11"/>
      <c r="C250" s="18"/>
      <c r="D250" s="19"/>
      <c r="E250" s="18"/>
      <c r="F250" s="35"/>
      <c r="G250" s="35"/>
      <c r="H250" s="18"/>
      <c r="I250" s="18"/>
      <c r="J250" s="11"/>
      <c r="K250" s="42"/>
    </row>
    <row r="251" spans="1:11" ht="13" x14ac:dyDescent="0.15">
      <c r="A251" s="43"/>
      <c r="B251" s="11"/>
      <c r="C251" s="18"/>
      <c r="D251" s="19"/>
      <c r="E251" s="18"/>
      <c r="F251" s="35"/>
      <c r="G251" s="35"/>
      <c r="H251" s="18"/>
      <c r="I251" s="18"/>
      <c r="J251" s="11"/>
      <c r="K251" s="42"/>
    </row>
    <row r="252" spans="1:11" ht="13" x14ac:dyDescent="0.15">
      <c r="A252" s="43"/>
      <c r="B252" s="11"/>
      <c r="C252" s="18"/>
      <c r="D252" s="19"/>
      <c r="E252" s="18"/>
      <c r="F252" s="35"/>
      <c r="G252" s="35"/>
      <c r="H252" s="18"/>
      <c r="I252" s="18"/>
      <c r="J252" s="11"/>
      <c r="K252" s="42"/>
    </row>
    <row r="253" spans="1:11" ht="13" x14ac:dyDescent="0.15">
      <c r="A253" s="43"/>
      <c r="B253" s="11"/>
      <c r="C253" s="18"/>
      <c r="D253" s="19"/>
      <c r="E253" s="18"/>
      <c r="F253" s="35"/>
      <c r="G253" s="35"/>
      <c r="H253" s="18"/>
      <c r="I253" s="18"/>
      <c r="J253" s="11"/>
      <c r="K253" s="42"/>
    </row>
    <row r="254" spans="1:11" ht="13" x14ac:dyDescent="0.15">
      <c r="A254" s="43"/>
      <c r="B254" s="11"/>
      <c r="C254" s="18"/>
      <c r="D254" s="19"/>
      <c r="E254" s="18"/>
      <c r="F254" s="35"/>
      <c r="G254" s="35"/>
      <c r="H254" s="18"/>
      <c r="I254" s="18"/>
      <c r="J254" s="11"/>
      <c r="K254" s="42"/>
    </row>
    <row r="255" spans="1:11" ht="13" x14ac:dyDescent="0.15">
      <c r="A255" s="43"/>
      <c r="B255" s="11"/>
      <c r="C255" s="18"/>
      <c r="D255" s="19"/>
      <c r="E255" s="18"/>
      <c r="F255" s="35"/>
      <c r="G255" s="35"/>
      <c r="H255" s="18"/>
      <c r="I255" s="18"/>
      <c r="J255" s="11"/>
      <c r="K255" s="42"/>
    </row>
    <row r="256" spans="1:11" ht="13" x14ac:dyDescent="0.15">
      <c r="A256" s="43"/>
      <c r="B256" s="11"/>
      <c r="C256" s="18"/>
      <c r="D256" s="19"/>
      <c r="E256" s="18"/>
      <c r="F256" s="35"/>
      <c r="G256" s="35"/>
      <c r="H256" s="18"/>
      <c r="I256" s="18"/>
      <c r="J256" s="11"/>
      <c r="K256" s="42"/>
    </row>
    <row r="257" spans="1:11" ht="13" x14ac:dyDescent="0.15">
      <c r="A257" s="43"/>
      <c r="B257" s="11"/>
      <c r="C257" s="18"/>
      <c r="D257" s="19"/>
      <c r="E257" s="18"/>
      <c r="F257" s="35"/>
      <c r="G257" s="35"/>
      <c r="H257" s="18"/>
      <c r="I257" s="18"/>
      <c r="J257" s="11"/>
      <c r="K257" s="42"/>
    </row>
    <row r="258" spans="1:11" ht="13" x14ac:dyDescent="0.15">
      <c r="A258" s="43"/>
      <c r="B258" s="11"/>
      <c r="C258" s="18"/>
      <c r="D258" s="19"/>
      <c r="E258" s="18"/>
      <c r="F258" s="35"/>
      <c r="G258" s="35"/>
      <c r="H258" s="18"/>
      <c r="I258" s="18"/>
      <c r="J258" s="11"/>
      <c r="K258" s="42"/>
    </row>
    <row r="259" spans="1:11" ht="13" x14ac:dyDescent="0.15">
      <c r="A259" s="43"/>
      <c r="B259" s="11"/>
      <c r="C259" s="18"/>
      <c r="D259" s="19"/>
      <c r="E259" s="18"/>
      <c r="F259" s="35"/>
      <c r="G259" s="35"/>
      <c r="H259" s="18"/>
      <c r="I259" s="18"/>
      <c r="J259" s="11"/>
      <c r="K259" s="42"/>
    </row>
    <row r="260" spans="1:11" ht="13" x14ac:dyDescent="0.15">
      <c r="A260" s="43"/>
      <c r="B260" s="11"/>
      <c r="C260" s="18"/>
      <c r="D260" s="19"/>
      <c r="E260" s="18"/>
      <c r="F260" s="35"/>
      <c r="G260" s="35"/>
      <c r="H260" s="18"/>
      <c r="I260" s="18"/>
      <c r="J260" s="11"/>
      <c r="K260" s="42"/>
    </row>
    <row r="261" spans="1:11" ht="13" x14ac:dyDescent="0.15">
      <c r="A261" s="43"/>
      <c r="B261" s="11"/>
      <c r="C261" s="18"/>
      <c r="D261" s="19"/>
      <c r="E261" s="18"/>
      <c r="F261" s="35"/>
      <c r="G261" s="35"/>
      <c r="H261" s="18"/>
      <c r="I261" s="18"/>
      <c r="J261" s="11"/>
      <c r="K261" s="42"/>
    </row>
    <row r="262" spans="1:11" ht="13" x14ac:dyDescent="0.15">
      <c r="A262" s="43"/>
      <c r="B262" s="11"/>
      <c r="C262" s="18"/>
      <c r="D262" s="19"/>
      <c r="E262" s="18"/>
      <c r="F262" s="35"/>
      <c r="G262" s="35"/>
      <c r="H262" s="18"/>
      <c r="I262" s="18"/>
      <c r="J262" s="11"/>
      <c r="K262" s="42"/>
    </row>
    <row r="263" spans="1:11" ht="13" x14ac:dyDescent="0.15">
      <c r="A263" s="43"/>
      <c r="B263" s="11"/>
      <c r="C263" s="18"/>
      <c r="D263" s="19"/>
      <c r="E263" s="18"/>
      <c r="F263" s="35"/>
      <c r="G263" s="35"/>
      <c r="H263" s="18"/>
      <c r="I263" s="18"/>
      <c r="J263" s="11"/>
      <c r="K263" s="42"/>
    </row>
    <row r="264" spans="1:11" ht="13" x14ac:dyDescent="0.15">
      <c r="A264" s="43"/>
      <c r="B264" s="11"/>
      <c r="C264" s="18"/>
      <c r="D264" s="19"/>
      <c r="E264" s="18"/>
      <c r="F264" s="35"/>
      <c r="G264" s="35"/>
      <c r="H264" s="18"/>
      <c r="I264" s="18"/>
      <c r="J264" s="11"/>
      <c r="K264" s="42"/>
    </row>
    <row r="265" spans="1:11" ht="13" x14ac:dyDescent="0.15">
      <c r="A265" s="43"/>
      <c r="B265" s="11"/>
      <c r="C265" s="18"/>
      <c r="D265" s="19"/>
      <c r="E265" s="18"/>
      <c r="F265" s="35"/>
      <c r="G265" s="35"/>
      <c r="H265" s="18"/>
      <c r="I265" s="18"/>
      <c r="J265" s="11"/>
      <c r="K265" s="42"/>
    </row>
    <row r="266" spans="1:11" ht="13" x14ac:dyDescent="0.15">
      <c r="A266" s="43"/>
      <c r="B266" s="11"/>
      <c r="C266" s="18"/>
      <c r="D266" s="19"/>
      <c r="E266" s="18"/>
      <c r="F266" s="35"/>
      <c r="G266" s="35"/>
      <c r="H266" s="18"/>
      <c r="I266" s="18"/>
      <c r="J266" s="11"/>
      <c r="K266" s="42"/>
    </row>
    <row r="267" spans="1:11" ht="13" x14ac:dyDescent="0.15">
      <c r="A267" s="43"/>
      <c r="B267" s="11"/>
      <c r="C267" s="18"/>
      <c r="D267" s="19"/>
      <c r="E267" s="18"/>
      <c r="F267" s="35"/>
      <c r="G267" s="35"/>
      <c r="H267" s="18"/>
      <c r="I267" s="18"/>
      <c r="J267" s="11"/>
      <c r="K267" s="42"/>
    </row>
    <row r="268" spans="1:11" ht="13" x14ac:dyDescent="0.15">
      <c r="A268" s="43"/>
      <c r="B268" s="11"/>
      <c r="C268" s="18"/>
      <c r="D268" s="19"/>
      <c r="E268" s="18"/>
      <c r="F268" s="35"/>
      <c r="G268" s="35"/>
      <c r="H268" s="18"/>
      <c r="I268" s="18"/>
      <c r="J268" s="11"/>
      <c r="K268" s="42"/>
    </row>
    <row r="269" spans="1:11" ht="13" x14ac:dyDescent="0.15">
      <c r="A269" s="43"/>
      <c r="B269" s="11"/>
      <c r="C269" s="18"/>
      <c r="D269" s="19"/>
      <c r="E269" s="18"/>
      <c r="F269" s="35"/>
      <c r="G269" s="35"/>
      <c r="H269" s="18"/>
      <c r="I269" s="18"/>
      <c r="J269" s="11"/>
      <c r="K269" s="42"/>
    </row>
    <row r="270" spans="1:11" ht="13" x14ac:dyDescent="0.15">
      <c r="A270" s="43"/>
      <c r="B270" s="11"/>
      <c r="C270" s="18"/>
      <c r="D270" s="19"/>
      <c r="E270" s="18"/>
      <c r="F270" s="35"/>
      <c r="G270" s="35"/>
      <c r="H270" s="18"/>
      <c r="I270" s="18"/>
      <c r="J270" s="11"/>
      <c r="K270" s="42"/>
    </row>
    <row r="271" spans="1:11" ht="13" x14ac:dyDescent="0.15">
      <c r="A271" s="43"/>
      <c r="B271" s="11"/>
      <c r="C271" s="18"/>
      <c r="D271" s="19"/>
      <c r="E271" s="18"/>
      <c r="F271" s="35"/>
      <c r="G271" s="35"/>
      <c r="H271" s="18"/>
      <c r="I271" s="18"/>
      <c r="J271" s="11"/>
      <c r="K271" s="42"/>
    </row>
    <row r="272" spans="1:11" ht="13" x14ac:dyDescent="0.15">
      <c r="A272" s="43"/>
      <c r="B272" s="11"/>
      <c r="C272" s="18"/>
      <c r="D272" s="19"/>
      <c r="E272" s="18"/>
      <c r="F272" s="35"/>
      <c r="G272" s="35"/>
      <c r="H272" s="18"/>
      <c r="I272" s="18"/>
      <c r="J272" s="11"/>
      <c r="K272" s="42"/>
    </row>
    <row r="273" spans="1:11" ht="13" x14ac:dyDescent="0.15">
      <c r="A273" s="43"/>
      <c r="B273" s="11"/>
      <c r="C273" s="18"/>
      <c r="D273" s="19"/>
      <c r="E273" s="18"/>
      <c r="F273" s="35"/>
      <c r="G273" s="35"/>
      <c r="H273" s="18"/>
      <c r="I273" s="18"/>
      <c r="J273" s="11"/>
      <c r="K273" s="42"/>
    </row>
    <row r="274" spans="1:11" ht="13" x14ac:dyDescent="0.15">
      <c r="A274" s="43"/>
      <c r="B274" s="11"/>
      <c r="C274" s="18"/>
      <c r="D274" s="19"/>
      <c r="E274" s="18"/>
      <c r="F274" s="35"/>
      <c r="G274" s="35"/>
      <c r="H274" s="18"/>
      <c r="I274" s="18"/>
      <c r="J274" s="11"/>
      <c r="K274" s="42"/>
    </row>
    <row r="275" spans="1:11" ht="13" x14ac:dyDescent="0.15">
      <c r="A275" s="43"/>
      <c r="B275" s="11"/>
      <c r="C275" s="18"/>
      <c r="D275" s="19"/>
      <c r="E275" s="18"/>
      <c r="F275" s="35"/>
      <c r="G275" s="35"/>
      <c r="H275" s="18"/>
      <c r="I275" s="18"/>
      <c r="J275" s="11"/>
      <c r="K275" s="42"/>
    </row>
    <row r="276" spans="1:11" ht="13" x14ac:dyDescent="0.15">
      <c r="A276" s="43"/>
      <c r="B276" s="11"/>
      <c r="C276" s="18"/>
      <c r="D276" s="19"/>
      <c r="E276" s="18"/>
      <c r="F276" s="35"/>
      <c r="G276" s="35"/>
      <c r="H276" s="18"/>
      <c r="I276" s="18"/>
      <c r="J276" s="11"/>
      <c r="K276" s="42"/>
    </row>
    <row r="277" spans="1:11" ht="13" x14ac:dyDescent="0.15">
      <c r="A277" s="43"/>
      <c r="B277" s="11"/>
      <c r="C277" s="18"/>
      <c r="D277" s="19"/>
      <c r="E277" s="18"/>
      <c r="F277" s="35"/>
      <c r="G277" s="35"/>
      <c r="H277" s="18"/>
      <c r="I277" s="18"/>
      <c r="J277" s="11"/>
      <c r="K277" s="42"/>
    </row>
    <row r="278" spans="1:11" ht="13" x14ac:dyDescent="0.15">
      <c r="A278" s="43"/>
      <c r="B278" s="11"/>
      <c r="C278" s="18"/>
      <c r="D278" s="19"/>
      <c r="E278" s="18"/>
      <c r="F278" s="35"/>
      <c r="G278" s="35"/>
      <c r="H278" s="18"/>
      <c r="I278" s="18"/>
      <c r="J278" s="11"/>
      <c r="K278" s="42"/>
    </row>
    <row r="279" spans="1:11" ht="13" x14ac:dyDescent="0.15">
      <c r="A279" s="43"/>
      <c r="B279" s="11"/>
      <c r="C279" s="18"/>
      <c r="D279" s="19"/>
      <c r="E279" s="18"/>
      <c r="F279" s="35"/>
      <c r="G279" s="35"/>
      <c r="H279" s="18"/>
      <c r="I279" s="18"/>
      <c r="J279" s="11"/>
      <c r="K279" s="42"/>
    </row>
    <row r="280" spans="1:11" ht="13" x14ac:dyDescent="0.15">
      <c r="A280" s="43"/>
      <c r="B280" s="11"/>
      <c r="C280" s="18"/>
      <c r="D280" s="19"/>
      <c r="E280" s="18"/>
      <c r="F280" s="35"/>
      <c r="G280" s="35"/>
      <c r="H280" s="18"/>
      <c r="I280" s="18"/>
      <c r="J280" s="11"/>
      <c r="K280" s="42"/>
    </row>
    <row r="281" spans="1:11" ht="13" x14ac:dyDescent="0.15">
      <c r="A281" s="43"/>
      <c r="B281" s="11"/>
      <c r="C281" s="18"/>
      <c r="D281" s="19"/>
      <c r="E281" s="18"/>
      <c r="F281" s="35"/>
      <c r="G281" s="35"/>
      <c r="H281" s="18"/>
      <c r="I281" s="18"/>
      <c r="J281" s="11"/>
      <c r="K281" s="42"/>
    </row>
    <row r="282" spans="1:11" ht="13" x14ac:dyDescent="0.15">
      <c r="A282" s="43"/>
      <c r="B282" s="11"/>
      <c r="C282" s="18"/>
      <c r="D282" s="19"/>
      <c r="E282" s="18"/>
      <c r="F282" s="35"/>
      <c r="G282" s="35"/>
      <c r="H282" s="18"/>
      <c r="I282" s="18"/>
      <c r="J282" s="11"/>
      <c r="K282" s="42"/>
    </row>
    <row r="283" spans="1:11" ht="13" x14ac:dyDescent="0.15">
      <c r="A283" s="43"/>
      <c r="B283" s="11"/>
      <c r="C283" s="18"/>
      <c r="D283" s="19"/>
      <c r="E283" s="18"/>
      <c r="F283" s="35"/>
      <c r="G283" s="35"/>
      <c r="H283" s="18"/>
      <c r="I283" s="18"/>
      <c r="J283" s="11"/>
      <c r="K283" s="42"/>
    </row>
    <row r="284" spans="1:11" ht="13" x14ac:dyDescent="0.15">
      <c r="A284" s="43"/>
      <c r="B284" s="11"/>
      <c r="C284" s="18"/>
      <c r="D284" s="19"/>
      <c r="E284" s="18"/>
      <c r="F284" s="35"/>
      <c r="G284" s="35"/>
      <c r="H284" s="18"/>
      <c r="I284" s="18"/>
      <c r="J284" s="11"/>
      <c r="K284" s="42"/>
    </row>
    <row r="285" spans="1:11" ht="13" x14ac:dyDescent="0.15">
      <c r="A285" s="43"/>
      <c r="B285" s="11"/>
      <c r="C285" s="18"/>
      <c r="D285" s="19"/>
      <c r="E285" s="18"/>
      <c r="F285" s="35"/>
      <c r="G285" s="35"/>
      <c r="H285" s="18"/>
      <c r="I285" s="18"/>
      <c r="J285" s="11"/>
      <c r="K285" s="42"/>
    </row>
    <row r="286" spans="1:11" ht="13" x14ac:dyDescent="0.15">
      <c r="A286" s="43"/>
      <c r="B286" s="11"/>
      <c r="C286" s="18"/>
      <c r="D286" s="19"/>
      <c r="E286" s="18"/>
      <c r="F286" s="35"/>
      <c r="G286" s="35"/>
      <c r="H286" s="18"/>
      <c r="I286" s="18"/>
      <c r="J286" s="11"/>
      <c r="K286" s="42"/>
    </row>
    <row r="287" spans="1:11" ht="13" x14ac:dyDescent="0.15">
      <c r="A287" s="43"/>
      <c r="B287" s="11"/>
      <c r="C287" s="18"/>
      <c r="D287" s="19"/>
      <c r="E287" s="18"/>
      <c r="F287" s="35"/>
      <c r="G287" s="35"/>
      <c r="H287" s="18"/>
      <c r="I287" s="18"/>
      <c r="J287" s="11"/>
      <c r="K287" s="42"/>
    </row>
    <row r="288" spans="1:11" ht="13" x14ac:dyDescent="0.15">
      <c r="A288" s="43"/>
      <c r="B288" s="11"/>
      <c r="C288" s="18"/>
      <c r="D288" s="19"/>
      <c r="E288" s="18"/>
      <c r="F288" s="35"/>
      <c r="G288" s="35"/>
      <c r="H288" s="18"/>
      <c r="I288" s="18"/>
      <c r="J288" s="11"/>
      <c r="K288" s="42"/>
    </row>
    <row r="289" spans="1:11" ht="13" x14ac:dyDescent="0.15">
      <c r="A289" s="43"/>
      <c r="B289" s="11"/>
      <c r="C289" s="18"/>
      <c r="D289" s="19"/>
      <c r="E289" s="18"/>
      <c r="F289" s="35"/>
      <c r="G289" s="35"/>
      <c r="H289" s="18"/>
      <c r="I289" s="18"/>
      <c r="J289" s="11"/>
      <c r="K289" s="42"/>
    </row>
    <row r="290" spans="1:11" ht="13" x14ac:dyDescent="0.15">
      <c r="A290" s="43"/>
      <c r="B290" s="11"/>
      <c r="C290" s="18"/>
      <c r="D290" s="19"/>
      <c r="E290" s="18"/>
      <c r="F290" s="35"/>
      <c r="G290" s="35"/>
      <c r="H290" s="18"/>
      <c r="I290" s="18"/>
      <c r="J290" s="11"/>
      <c r="K290" s="42"/>
    </row>
    <row r="291" spans="1:11" ht="13" x14ac:dyDescent="0.15">
      <c r="A291" s="43"/>
      <c r="B291" s="11"/>
      <c r="C291" s="18"/>
      <c r="D291" s="19"/>
      <c r="E291" s="18"/>
      <c r="F291" s="35"/>
      <c r="G291" s="35"/>
      <c r="H291" s="18"/>
      <c r="I291" s="18"/>
      <c r="J291" s="11"/>
      <c r="K291" s="42"/>
    </row>
    <row r="292" spans="1:11" ht="13" x14ac:dyDescent="0.15">
      <c r="A292" s="43"/>
      <c r="B292" s="11"/>
      <c r="C292" s="18"/>
      <c r="D292" s="19"/>
      <c r="E292" s="18"/>
      <c r="F292" s="35"/>
      <c r="G292" s="35"/>
      <c r="H292" s="18"/>
      <c r="I292" s="18"/>
      <c r="J292" s="11"/>
      <c r="K292" s="42"/>
    </row>
    <row r="293" spans="1:11" ht="13" x14ac:dyDescent="0.15">
      <c r="A293" s="43"/>
      <c r="B293" s="11"/>
      <c r="C293" s="18"/>
      <c r="D293" s="19"/>
      <c r="E293" s="18"/>
      <c r="F293" s="35"/>
      <c r="G293" s="35"/>
      <c r="H293" s="18"/>
      <c r="I293" s="18"/>
      <c r="J293" s="11"/>
      <c r="K293" s="42"/>
    </row>
    <row r="294" spans="1:11" ht="13" x14ac:dyDescent="0.15">
      <c r="A294" s="43"/>
      <c r="B294" s="11"/>
      <c r="C294" s="18"/>
      <c r="D294" s="19"/>
      <c r="E294" s="18"/>
      <c r="F294" s="35"/>
      <c r="G294" s="35"/>
      <c r="H294" s="18"/>
      <c r="I294" s="18"/>
      <c r="J294" s="11"/>
      <c r="K294" s="42"/>
    </row>
    <row r="295" spans="1:11" ht="13" x14ac:dyDescent="0.15">
      <c r="A295" s="43"/>
      <c r="B295" s="11"/>
      <c r="C295" s="18"/>
      <c r="D295" s="19"/>
      <c r="E295" s="18"/>
      <c r="F295" s="35"/>
      <c r="G295" s="35"/>
      <c r="H295" s="18"/>
      <c r="I295" s="18"/>
      <c r="J295" s="11"/>
      <c r="K295" s="42"/>
    </row>
    <row r="296" spans="1:11" ht="13" x14ac:dyDescent="0.15">
      <c r="A296" s="43"/>
      <c r="B296" s="11"/>
      <c r="C296" s="18"/>
      <c r="D296" s="19"/>
      <c r="E296" s="18"/>
      <c r="F296" s="35"/>
      <c r="G296" s="35"/>
      <c r="H296" s="18"/>
      <c r="I296" s="18"/>
      <c r="J296" s="11"/>
      <c r="K296" s="42"/>
    </row>
    <row r="297" spans="1:11" ht="13" x14ac:dyDescent="0.15">
      <c r="A297" s="43"/>
      <c r="B297" s="11"/>
      <c r="C297" s="18"/>
      <c r="D297" s="19"/>
      <c r="E297" s="18"/>
      <c r="F297" s="35"/>
      <c r="G297" s="35"/>
      <c r="H297" s="18"/>
      <c r="I297" s="18"/>
      <c r="J297" s="11"/>
      <c r="K297" s="42"/>
    </row>
    <row r="298" spans="1:11" ht="13" x14ac:dyDescent="0.15">
      <c r="A298" s="43"/>
      <c r="B298" s="11"/>
      <c r="C298" s="18"/>
      <c r="D298" s="19"/>
      <c r="E298" s="18"/>
      <c r="F298" s="35"/>
      <c r="G298" s="35"/>
      <c r="H298" s="18"/>
      <c r="I298" s="18"/>
      <c r="J298" s="11"/>
      <c r="K298" s="42"/>
    </row>
    <row r="299" spans="1:11" ht="13" x14ac:dyDescent="0.15">
      <c r="A299" s="43"/>
      <c r="B299" s="11"/>
      <c r="C299" s="18"/>
      <c r="D299" s="19"/>
      <c r="E299" s="18"/>
      <c r="F299" s="35"/>
      <c r="G299" s="35"/>
      <c r="H299" s="18"/>
      <c r="I299" s="18"/>
      <c r="J299" s="11"/>
      <c r="K299" s="42"/>
    </row>
    <row r="300" spans="1:11" ht="13" x14ac:dyDescent="0.15">
      <c r="A300" s="43"/>
      <c r="B300" s="11"/>
      <c r="C300" s="18"/>
      <c r="D300" s="19"/>
      <c r="E300" s="18"/>
      <c r="F300" s="35"/>
      <c r="G300" s="35"/>
      <c r="H300" s="18"/>
      <c r="I300" s="18"/>
      <c r="J300" s="11"/>
      <c r="K300" s="42"/>
    </row>
    <row r="301" spans="1:11" ht="13" x14ac:dyDescent="0.15">
      <c r="A301" s="43"/>
      <c r="B301" s="11"/>
      <c r="C301" s="18"/>
      <c r="D301" s="19"/>
      <c r="E301" s="18"/>
      <c r="F301" s="35"/>
      <c r="G301" s="35"/>
      <c r="H301" s="18"/>
      <c r="I301" s="18"/>
      <c r="J301" s="11"/>
      <c r="K301" s="42"/>
    </row>
    <row r="302" spans="1:11" ht="13" x14ac:dyDescent="0.15">
      <c r="A302" s="43"/>
      <c r="B302" s="11"/>
      <c r="C302" s="18"/>
      <c r="D302" s="19"/>
      <c r="E302" s="18"/>
      <c r="F302" s="35"/>
      <c r="G302" s="35"/>
      <c r="H302" s="18"/>
      <c r="I302" s="18"/>
      <c r="J302" s="11"/>
      <c r="K302" s="42"/>
    </row>
    <row r="303" spans="1:11" ht="13" x14ac:dyDescent="0.15">
      <c r="A303" s="43"/>
      <c r="B303" s="11"/>
      <c r="C303" s="18"/>
      <c r="D303" s="19"/>
      <c r="E303" s="18"/>
      <c r="F303" s="35"/>
      <c r="G303" s="35"/>
      <c r="H303" s="18"/>
      <c r="I303" s="18"/>
      <c r="J303" s="11"/>
      <c r="K303" s="42"/>
    </row>
    <row r="304" spans="1:11" ht="13" x14ac:dyDescent="0.15">
      <c r="A304" s="43"/>
      <c r="B304" s="11"/>
      <c r="C304" s="18"/>
      <c r="D304" s="19"/>
      <c r="E304" s="18"/>
      <c r="F304" s="35"/>
      <c r="G304" s="35"/>
      <c r="H304" s="18"/>
      <c r="I304" s="18"/>
      <c r="J304" s="11"/>
      <c r="K304" s="42"/>
    </row>
    <row r="305" spans="1:11" ht="13" x14ac:dyDescent="0.15">
      <c r="A305" s="43"/>
      <c r="B305" s="11"/>
      <c r="C305" s="18"/>
      <c r="D305" s="19"/>
      <c r="E305" s="18"/>
      <c r="F305" s="35"/>
      <c r="G305" s="35"/>
      <c r="H305" s="18"/>
      <c r="I305" s="18"/>
      <c r="J305" s="11"/>
      <c r="K305" s="42"/>
    </row>
    <row r="306" spans="1:11" ht="13" x14ac:dyDescent="0.15">
      <c r="A306" s="43"/>
      <c r="B306" s="11"/>
      <c r="C306" s="18"/>
      <c r="D306" s="19"/>
      <c r="E306" s="18"/>
      <c r="F306" s="35"/>
      <c r="G306" s="35"/>
      <c r="H306" s="18"/>
      <c r="I306" s="18"/>
      <c r="J306" s="11"/>
      <c r="K306" s="42"/>
    </row>
    <row r="307" spans="1:11" ht="13" x14ac:dyDescent="0.15">
      <c r="A307" s="43"/>
      <c r="B307" s="11"/>
      <c r="C307" s="18"/>
      <c r="D307" s="19"/>
      <c r="E307" s="18"/>
      <c r="F307" s="35"/>
      <c r="G307" s="35"/>
      <c r="H307" s="18"/>
      <c r="I307" s="18"/>
      <c r="J307" s="11"/>
      <c r="K307" s="42"/>
    </row>
    <row r="308" spans="1:11" ht="13" x14ac:dyDescent="0.15">
      <c r="A308" s="43"/>
      <c r="B308" s="11"/>
      <c r="C308" s="18"/>
      <c r="D308" s="19"/>
      <c r="E308" s="18"/>
      <c r="F308" s="35"/>
      <c r="G308" s="35"/>
      <c r="H308" s="18"/>
      <c r="I308" s="18"/>
      <c r="J308" s="11"/>
      <c r="K308" s="42"/>
    </row>
    <row r="309" spans="1:11" ht="13" x14ac:dyDescent="0.15">
      <c r="A309" s="43"/>
      <c r="B309" s="11"/>
      <c r="C309" s="18"/>
      <c r="D309" s="19"/>
      <c r="E309" s="18"/>
      <c r="F309" s="35"/>
      <c r="G309" s="35"/>
      <c r="H309" s="18"/>
      <c r="I309" s="18"/>
      <c r="J309" s="11"/>
      <c r="K309" s="42"/>
    </row>
    <row r="310" spans="1:11" ht="13" x14ac:dyDescent="0.15">
      <c r="A310" s="43"/>
      <c r="B310" s="11"/>
      <c r="C310" s="18"/>
      <c r="D310" s="19"/>
      <c r="E310" s="18"/>
      <c r="F310" s="35"/>
      <c r="G310" s="35"/>
      <c r="H310" s="18"/>
      <c r="I310" s="18"/>
      <c r="J310" s="11"/>
      <c r="K310" s="42"/>
    </row>
    <row r="311" spans="1:11" ht="13" x14ac:dyDescent="0.15">
      <c r="A311" s="43"/>
      <c r="B311" s="11"/>
      <c r="C311" s="18"/>
      <c r="D311" s="19"/>
      <c r="E311" s="18"/>
      <c r="F311" s="35"/>
      <c r="G311" s="35"/>
      <c r="H311" s="18"/>
      <c r="I311" s="18"/>
      <c r="J311" s="11"/>
      <c r="K311" s="42"/>
    </row>
    <row r="312" spans="1:11" ht="13" x14ac:dyDescent="0.15">
      <c r="A312" s="43"/>
      <c r="B312" s="11"/>
      <c r="C312" s="18"/>
      <c r="D312" s="19"/>
      <c r="E312" s="18"/>
      <c r="F312" s="35"/>
      <c r="G312" s="35"/>
      <c r="H312" s="18"/>
      <c r="I312" s="18"/>
      <c r="J312" s="11"/>
      <c r="K312" s="42"/>
    </row>
    <row r="313" spans="1:11" ht="13" x14ac:dyDescent="0.15">
      <c r="A313" s="43"/>
      <c r="B313" s="11"/>
      <c r="C313" s="18"/>
      <c r="D313" s="19"/>
      <c r="E313" s="18"/>
      <c r="F313" s="35"/>
      <c r="G313" s="35"/>
      <c r="H313" s="18"/>
      <c r="I313" s="18"/>
      <c r="J313" s="11"/>
      <c r="K313" s="42"/>
    </row>
    <row r="314" spans="1:11" ht="13" x14ac:dyDescent="0.15">
      <c r="A314" s="43"/>
      <c r="B314" s="11"/>
      <c r="C314" s="18"/>
      <c r="D314" s="19"/>
      <c r="E314" s="18"/>
      <c r="F314" s="35"/>
      <c r="G314" s="35"/>
      <c r="H314" s="18"/>
      <c r="I314" s="18"/>
      <c r="J314" s="11"/>
      <c r="K314" s="42"/>
    </row>
    <row r="315" spans="1:11" ht="13" x14ac:dyDescent="0.15">
      <c r="A315" s="43"/>
      <c r="B315" s="11"/>
      <c r="C315" s="18"/>
      <c r="D315" s="19"/>
      <c r="E315" s="18"/>
      <c r="F315" s="35"/>
      <c r="G315" s="35"/>
      <c r="H315" s="18"/>
      <c r="I315" s="18"/>
      <c r="J315" s="11"/>
      <c r="K315" s="42"/>
    </row>
    <row r="316" spans="1:11" ht="13" x14ac:dyDescent="0.15">
      <c r="A316" s="43"/>
      <c r="B316" s="11"/>
      <c r="C316" s="18"/>
      <c r="D316" s="19"/>
      <c r="E316" s="18"/>
      <c r="F316" s="35"/>
      <c r="G316" s="35"/>
      <c r="H316" s="18"/>
      <c r="I316" s="18"/>
      <c r="J316" s="11"/>
      <c r="K316" s="42"/>
    </row>
    <row r="317" spans="1:11" ht="13" x14ac:dyDescent="0.15">
      <c r="A317" s="43"/>
      <c r="B317" s="11"/>
      <c r="C317" s="18"/>
      <c r="D317" s="19"/>
      <c r="E317" s="18"/>
      <c r="F317" s="35"/>
      <c r="G317" s="35"/>
      <c r="H317" s="18"/>
      <c r="I317" s="18"/>
      <c r="J317" s="11"/>
      <c r="K317" s="42"/>
    </row>
    <row r="318" spans="1:11" ht="13" x14ac:dyDescent="0.15">
      <c r="A318" s="43"/>
      <c r="B318" s="11"/>
      <c r="C318" s="18"/>
      <c r="D318" s="19"/>
      <c r="E318" s="18"/>
      <c r="F318" s="35"/>
      <c r="G318" s="35"/>
      <c r="H318" s="18"/>
      <c r="I318" s="18"/>
      <c r="J318" s="11"/>
      <c r="K318" s="42"/>
    </row>
    <row r="319" spans="1:11" ht="13" x14ac:dyDescent="0.15">
      <c r="A319" s="43"/>
      <c r="B319" s="11"/>
      <c r="C319" s="18"/>
      <c r="D319" s="19"/>
      <c r="E319" s="18"/>
      <c r="F319" s="35"/>
      <c r="G319" s="35"/>
      <c r="H319" s="18"/>
      <c r="I319" s="18"/>
      <c r="J319" s="11"/>
      <c r="K319" s="42"/>
    </row>
    <row r="320" spans="1:11" ht="13" x14ac:dyDescent="0.15">
      <c r="A320" s="43"/>
      <c r="B320" s="11"/>
      <c r="C320" s="18"/>
      <c r="D320" s="19"/>
      <c r="E320" s="18"/>
      <c r="F320" s="35"/>
      <c r="G320" s="35"/>
      <c r="H320" s="18"/>
      <c r="I320" s="18"/>
      <c r="J320" s="11"/>
      <c r="K320" s="42"/>
    </row>
    <row r="321" spans="1:11" ht="13" x14ac:dyDescent="0.15">
      <c r="A321" s="43"/>
      <c r="B321" s="11"/>
      <c r="C321" s="18"/>
      <c r="D321" s="19"/>
      <c r="E321" s="18"/>
      <c r="F321" s="35"/>
      <c r="G321" s="35"/>
      <c r="H321" s="18"/>
      <c r="I321" s="18"/>
      <c r="J321" s="11"/>
      <c r="K321" s="42"/>
    </row>
    <row r="322" spans="1:11" ht="13" x14ac:dyDescent="0.15">
      <c r="A322" s="43"/>
      <c r="B322" s="11"/>
      <c r="C322" s="18"/>
      <c r="D322" s="19"/>
      <c r="E322" s="18"/>
      <c r="F322" s="35"/>
      <c r="G322" s="35"/>
      <c r="H322" s="18"/>
      <c r="I322" s="18"/>
      <c r="J322" s="11"/>
      <c r="K322" s="42"/>
    </row>
    <row r="323" spans="1:11" ht="13" x14ac:dyDescent="0.15">
      <c r="A323" s="43"/>
      <c r="B323" s="11"/>
      <c r="C323" s="18"/>
      <c r="D323" s="19"/>
      <c r="E323" s="18"/>
      <c r="F323" s="35"/>
      <c r="G323" s="35"/>
      <c r="H323" s="18"/>
      <c r="I323" s="18"/>
      <c r="J323" s="11"/>
      <c r="K323" s="42"/>
    </row>
    <row r="324" spans="1:11" ht="13" x14ac:dyDescent="0.15">
      <c r="A324" s="43"/>
      <c r="B324" s="11"/>
      <c r="C324" s="18"/>
      <c r="D324" s="19"/>
      <c r="E324" s="18"/>
      <c r="F324" s="35"/>
      <c r="G324" s="35"/>
      <c r="H324" s="18"/>
      <c r="I324" s="18"/>
      <c r="J324" s="11"/>
      <c r="K324" s="42"/>
    </row>
    <row r="325" spans="1:11" ht="13" x14ac:dyDescent="0.15">
      <c r="A325" s="43"/>
      <c r="B325" s="11"/>
      <c r="C325" s="18"/>
      <c r="D325" s="19"/>
      <c r="E325" s="18"/>
      <c r="F325" s="35"/>
      <c r="G325" s="35"/>
      <c r="H325" s="18"/>
      <c r="I325" s="18"/>
      <c r="J325" s="11"/>
      <c r="K325" s="42"/>
    </row>
    <row r="326" spans="1:11" ht="13" x14ac:dyDescent="0.15">
      <c r="A326" s="43"/>
      <c r="B326" s="11"/>
      <c r="C326" s="18"/>
      <c r="D326" s="19"/>
      <c r="E326" s="18"/>
      <c r="F326" s="35"/>
      <c r="G326" s="35"/>
      <c r="H326" s="18"/>
      <c r="I326" s="18"/>
      <c r="J326" s="11"/>
      <c r="K326" s="42"/>
    </row>
    <row r="327" spans="1:11" ht="13" x14ac:dyDescent="0.15">
      <c r="A327" s="43"/>
      <c r="B327" s="11"/>
      <c r="C327" s="18"/>
      <c r="D327" s="19"/>
      <c r="E327" s="18"/>
      <c r="F327" s="35"/>
      <c r="G327" s="35"/>
      <c r="H327" s="18"/>
      <c r="I327" s="18"/>
      <c r="J327" s="11"/>
      <c r="K327" s="42"/>
    </row>
    <row r="328" spans="1:11" ht="13" x14ac:dyDescent="0.15">
      <c r="A328" s="43"/>
      <c r="B328" s="11"/>
      <c r="C328" s="18"/>
      <c r="D328" s="19"/>
      <c r="E328" s="18"/>
      <c r="F328" s="35"/>
      <c r="G328" s="35"/>
      <c r="H328" s="18"/>
      <c r="I328" s="18"/>
      <c r="J328" s="11"/>
      <c r="K328" s="42"/>
    </row>
    <row r="329" spans="1:11" ht="13" x14ac:dyDescent="0.15">
      <c r="A329" s="43"/>
      <c r="B329" s="11"/>
      <c r="C329" s="18"/>
      <c r="D329" s="19"/>
      <c r="E329" s="18"/>
      <c r="F329" s="35"/>
      <c r="G329" s="35"/>
      <c r="H329" s="18"/>
      <c r="I329" s="18"/>
      <c r="J329" s="11"/>
      <c r="K329" s="42"/>
    </row>
    <row r="330" spans="1:11" ht="13" x14ac:dyDescent="0.15">
      <c r="A330" s="43"/>
      <c r="B330" s="11"/>
      <c r="C330" s="18"/>
      <c r="D330" s="19"/>
      <c r="E330" s="18"/>
      <c r="F330" s="35"/>
      <c r="G330" s="35"/>
      <c r="H330" s="18"/>
      <c r="I330" s="18"/>
      <c r="J330" s="11"/>
      <c r="K330" s="42"/>
    </row>
    <row r="331" spans="1:11" ht="13" x14ac:dyDescent="0.15">
      <c r="A331" s="43"/>
      <c r="B331" s="11"/>
      <c r="C331" s="18"/>
      <c r="D331" s="19"/>
      <c r="E331" s="18"/>
      <c r="F331" s="35"/>
      <c r="G331" s="35"/>
      <c r="H331" s="18"/>
      <c r="I331" s="18"/>
      <c r="J331" s="11"/>
      <c r="K331" s="42"/>
    </row>
    <row r="332" spans="1:11" ht="13" x14ac:dyDescent="0.15">
      <c r="A332" s="43"/>
      <c r="B332" s="11"/>
      <c r="C332" s="18"/>
      <c r="D332" s="19"/>
      <c r="E332" s="18"/>
      <c r="F332" s="35"/>
      <c r="G332" s="35"/>
      <c r="H332" s="18"/>
      <c r="I332" s="18"/>
      <c r="J332" s="11"/>
      <c r="K332" s="42"/>
    </row>
    <row r="333" spans="1:11" ht="13" x14ac:dyDescent="0.15">
      <c r="A333" s="43"/>
      <c r="B333" s="11"/>
      <c r="C333" s="18"/>
      <c r="D333" s="19"/>
      <c r="E333" s="18"/>
      <c r="F333" s="35"/>
      <c r="G333" s="35"/>
      <c r="H333" s="18"/>
      <c r="I333" s="18"/>
      <c r="J333" s="11"/>
      <c r="K333" s="42"/>
    </row>
    <row r="334" spans="1:11" ht="13" x14ac:dyDescent="0.15">
      <c r="A334" s="43"/>
      <c r="B334" s="11"/>
      <c r="C334" s="18"/>
      <c r="D334" s="19"/>
      <c r="E334" s="18"/>
      <c r="F334" s="35"/>
      <c r="G334" s="35"/>
      <c r="H334" s="18"/>
      <c r="I334" s="18"/>
      <c r="J334" s="11"/>
      <c r="K334" s="42"/>
    </row>
    <row r="335" spans="1:11" ht="13" x14ac:dyDescent="0.15">
      <c r="A335" s="43"/>
      <c r="B335" s="11"/>
      <c r="C335" s="18"/>
      <c r="D335" s="19"/>
      <c r="E335" s="18"/>
      <c r="F335" s="35"/>
      <c r="G335" s="35"/>
      <c r="H335" s="18"/>
      <c r="I335" s="18"/>
      <c r="J335" s="11"/>
      <c r="K335" s="42"/>
    </row>
    <row r="336" spans="1:11" ht="13" x14ac:dyDescent="0.15">
      <c r="A336" s="43"/>
      <c r="B336" s="11"/>
      <c r="C336" s="18"/>
      <c r="D336" s="19"/>
      <c r="E336" s="18"/>
      <c r="F336" s="35"/>
      <c r="G336" s="35"/>
      <c r="H336" s="18"/>
      <c r="I336" s="18"/>
      <c r="J336" s="11"/>
      <c r="K336" s="42"/>
    </row>
    <row r="337" spans="1:11" ht="13" x14ac:dyDescent="0.15">
      <c r="A337" s="43"/>
      <c r="B337" s="11"/>
      <c r="C337" s="18"/>
      <c r="D337" s="19"/>
      <c r="E337" s="18"/>
      <c r="F337" s="35"/>
      <c r="G337" s="35"/>
      <c r="H337" s="18"/>
      <c r="I337" s="18"/>
      <c r="J337" s="11"/>
      <c r="K337" s="42"/>
    </row>
    <row r="338" spans="1:11" ht="13" x14ac:dyDescent="0.15">
      <c r="A338" s="43"/>
      <c r="B338" s="11"/>
      <c r="C338" s="18"/>
      <c r="D338" s="19"/>
      <c r="E338" s="18"/>
      <c r="F338" s="35"/>
      <c r="G338" s="35"/>
      <c r="H338" s="18"/>
      <c r="I338" s="18"/>
      <c r="J338" s="11"/>
      <c r="K338" s="42"/>
    </row>
    <row r="339" spans="1:11" ht="13" x14ac:dyDescent="0.15">
      <c r="A339" s="43"/>
      <c r="B339" s="11"/>
      <c r="C339" s="18"/>
      <c r="D339" s="19"/>
      <c r="E339" s="18"/>
      <c r="F339" s="35"/>
      <c r="G339" s="35"/>
      <c r="H339" s="18"/>
      <c r="I339" s="18"/>
      <c r="J339" s="11"/>
      <c r="K339" s="42"/>
    </row>
    <row r="340" spans="1:11" ht="13" x14ac:dyDescent="0.15">
      <c r="A340" s="43"/>
      <c r="B340" s="11"/>
      <c r="C340" s="18"/>
      <c r="D340" s="19"/>
      <c r="E340" s="18"/>
      <c r="F340" s="35"/>
      <c r="G340" s="35"/>
      <c r="H340" s="18"/>
      <c r="I340" s="18"/>
      <c r="J340" s="11"/>
      <c r="K340" s="42"/>
    </row>
    <row r="341" spans="1:11" ht="13" x14ac:dyDescent="0.15">
      <c r="A341" s="43"/>
      <c r="B341" s="11"/>
      <c r="C341" s="18"/>
      <c r="D341" s="19"/>
      <c r="E341" s="18"/>
      <c r="F341" s="35"/>
      <c r="G341" s="35"/>
      <c r="H341" s="18"/>
      <c r="I341" s="18"/>
      <c r="J341" s="11"/>
      <c r="K341" s="42"/>
    </row>
    <row r="342" spans="1:11" ht="13" x14ac:dyDescent="0.15">
      <c r="A342" s="43"/>
      <c r="B342" s="11"/>
      <c r="C342" s="18"/>
      <c r="D342" s="19"/>
      <c r="E342" s="18"/>
      <c r="F342" s="35"/>
      <c r="G342" s="35"/>
      <c r="H342" s="18"/>
      <c r="I342" s="18"/>
      <c r="J342" s="11"/>
      <c r="K342" s="42"/>
    </row>
    <row r="343" spans="1:11" ht="13" x14ac:dyDescent="0.15">
      <c r="A343" s="43"/>
      <c r="B343" s="11"/>
      <c r="C343" s="18"/>
      <c r="D343" s="19"/>
      <c r="E343" s="18"/>
      <c r="F343" s="35"/>
      <c r="G343" s="35"/>
      <c r="H343" s="18"/>
      <c r="I343" s="18"/>
      <c r="J343" s="11"/>
      <c r="K343" s="42"/>
    </row>
    <row r="344" spans="1:11" ht="13" x14ac:dyDescent="0.15">
      <c r="A344" s="43"/>
      <c r="B344" s="11"/>
      <c r="C344" s="18"/>
      <c r="D344" s="19"/>
      <c r="E344" s="18"/>
      <c r="F344" s="35"/>
      <c r="G344" s="35"/>
      <c r="H344" s="18"/>
      <c r="I344" s="18"/>
      <c r="J344" s="11"/>
      <c r="K344" s="42"/>
    </row>
    <row r="345" spans="1:11" ht="13" x14ac:dyDescent="0.15">
      <c r="A345" s="43"/>
      <c r="B345" s="11"/>
      <c r="C345" s="18"/>
      <c r="D345" s="19"/>
      <c r="E345" s="18"/>
      <c r="F345" s="35"/>
      <c r="G345" s="35"/>
      <c r="H345" s="18"/>
      <c r="I345" s="18"/>
      <c r="J345" s="11"/>
      <c r="K345" s="42"/>
    </row>
    <row r="346" spans="1:11" ht="13" x14ac:dyDescent="0.15">
      <c r="A346" s="43"/>
      <c r="B346" s="11"/>
      <c r="C346" s="18"/>
      <c r="D346" s="19"/>
      <c r="E346" s="18"/>
      <c r="F346" s="35"/>
      <c r="G346" s="35"/>
      <c r="H346" s="18"/>
      <c r="I346" s="18"/>
      <c r="J346" s="11"/>
      <c r="K346" s="42"/>
    </row>
    <row r="347" spans="1:11" ht="13" x14ac:dyDescent="0.15">
      <c r="A347" s="43"/>
      <c r="B347" s="11"/>
      <c r="C347" s="18"/>
      <c r="D347" s="19"/>
      <c r="E347" s="18"/>
      <c r="F347" s="35"/>
      <c r="G347" s="35"/>
      <c r="H347" s="18"/>
      <c r="I347" s="18"/>
      <c r="J347" s="11"/>
      <c r="K347" s="42"/>
    </row>
    <row r="348" spans="1:11" ht="13" x14ac:dyDescent="0.15">
      <c r="A348" s="43"/>
      <c r="B348" s="11"/>
      <c r="C348" s="18"/>
      <c r="D348" s="19"/>
      <c r="E348" s="18"/>
      <c r="F348" s="35"/>
      <c r="G348" s="35"/>
      <c r="H348" s="18"/>
      <c r="I348" s="18"/>
      <c r="J348" s="11"/>
      <c r="K348" s="42"/>
    </row>
    <row r="349" spans="1:11" ht="13" x14ac:dyDescent="0.15">
      <c r="A349" s="43"/>
      <c r="B349" s="11"/>
      <c r="C349" s="18"/>
      <c r="D349" s="19"/>
      <c r="E349" s="18"/>
      <c r="F349" s="35"/>
      <c r="G349" s="35"/>
      <c r="H349" s="18"/>
      <c r="I349" s="18"/>
      <c r="J349" s="11"/>
      <c r="K349" s="42"/>
    </row>
    <row r="350" spans="1:11" ht="13" x14ac:dyDescent="0.15">
      <c r="A350" s="43"/>
      <c r="B350" s="11"/>
      <c r="C350" s="18"/>
      <c r="D350" s="19"/>
      <c r="E350" s="18"/>
      <c r="F350" s="35"/>
      <c r="G350" s="35"/>
      <c r="H350" s="18"/>
      <c r="I350" s="18"/>
      <c r="J350" s="11"/>
      <c r="K350" s="42"/>
    </row>
    <row r="351" spans="1:11" ht="13" x14ac:dyDescent="0.15">
      <c r="A351" s="43"/>
      <c r="B351" s="11"/>
      <c r="C351" s="18"/>
      <c r="D351" s="19"/>
      <c r="E351" s="18"/>
      <c r="F351" s="35"/>
      <c r="G351" s="35"/>
      <c r="H351" s="18"/>
      <c r="I351" s="18"/>
      <c r="J351" s="11"/>
      <c r="K351" s="42"/>
    </row>
    <row r="352" spans="1:11" ht="13" x14ac:dyDescent="0.15">
      <c r="A352" s="43"/>
      <c r="B352" s="11"/>
      <c r="C352" s="18"/>
      <c r="D352" s="19"/>
      <c r="E352" s="18"/>
      <c r="F352" s="35"/>
      <c r="G352" s="35"/>
      <c r="H352" s="18"/>
      <c r="I352" s="18"/>
      <c r="J352" s="11"/>
      <c r="K352" s="42"/>
    </row>
    <row r="353" spans="1:11" ht="13" x14ac:dyDescent="0.15">
      <c r="A353" s="43"/>
      <c r="B353" s="11"/>
      <c r="C353" s="18"/>
      <c r="D353" s="19"/>
      <c r="E353" s="18"/>
      <c r="F353" s="35"/>
      <c r="G353" s="35"/>
      <c r="H353" s="18"/>
      <c r="I353" s="18"/>
      <c r="J353" s="11"/>
      <c r="K353" s="42"/>
    </row>
    <row r="354" spans="1:11" ht="13" x14ac:dyDescent="0.15">
      <c r="A354" s="43"/>
      <c r="B354" s="11"/>
      <c r="C354" s="18"/>
      <c r="D354" s="19"/>
      <c r="E354" s="18"/>
      <c r="F354" s="35"/>
      <c r="G354" s="35"/>
      <c r="H354" s="18"/>
      <c r="I354" s="18"/>
      <c r="J354" s="11"/>
      <c r="K354" s="42"/>
    </row>
    <row r="355" spans="1:11" ht="13" x14ac:dyDescent="0.15">
      <c r="A355" s="43"/>
      <c r="B355" s="11"/>
      <c r="C355" s="18"/>
      <c r="D355" s="19"/>
      <c r="E355" s="18"/>
      <c r="F355" s="35"/>
      <c r="G355" s="35"/>
      <c r="H355" s="18"/>
      <c r="I355" s="18"/>
      <c r="J355" s="11"/>
      <c r="K355" s="42"/>
    </row>
    <row r="356" spans="1:11" ht="13" x14ac:dyDescent="0.15">
      <c r="A356" s="43"/>
      <c r="B356" s="11"/>
      <c r="C356" s="18"/>
      <c r="D356" s="19"/>
      <c r="E356" s="18"/>
      <c r="F356" s="35"/>
      <c r="G356" s="35"/>
      <c r="H356" s="18"/>
      <c r="I356" s="18"/>
      <c r="J356" s="11"/>
      <c r="K356" s="42"/>
    </row>
    <row r="357" spans="1:11" ht="13" x14ac:dyDescent="0.15">
      <c r="A357" s="43"/>
      <c r="B357" s="11"/>
      <c r="C357" s="18"/>
      <c r="D357" s="19"/>
      <c r="E357" s="18"/>
      <c r="F357" s="35"/>
      <c r="G357" s="35"/>
      <c r="H357" s="18"/>
      <c r="I357" s="18"/>
      <c r="J357" s="11"/>
      <c r="K357" s="42"/>
    </row>
    <row r="358" spans="1:11" ht="13" x14ac:dyDescent="0.15">
      <c r="A358" s="43"/>
      <c r="B358" s="11"/>
      <c r="C358" s="18"/>
      <c r="D358" s="19"/>
      <c r="E358" s="18"/>
      <c r="F358" s="35"/>
      <c r="G358" s="35"/>
      <c r="H358" s="18"/>
      <c r="I358" s="18"/>
      <c r="J358" s="11"/>
      <c r="K358" s="42"/>
    </row>
    <row r="359" spans="1:11" ht="13" x14ac:dyDescent="0.15">
      <c r="A359" s="43"/>
      <c r="B359" s="11"/>
      <c r="C359" s="18"/>
      <c r="D359" s="19"/>
      <c r="E359" s="18"/>
      <c r="F359" s="35"/>
      <c r="G359" s="35"/>
      <c r="H359" s="18"/>
      <c r="I359" s="18"/>
      <c r="J359" s="11"/>
      <c r="K359" s="42"/>
    </row>
    <row r="360" spans="1:11" ht="13" x14ac:dyDescent="0.15">
      <c r="A360" s="43"/>
      <c r="B360" s="11"/>
      <c r="C360" s="18"/>
      <c r="D360" s="19"/>
      <c r="E360" s="18"/>
      <c r="F360" s="35"/>
      <c r="G360" s="35"/>
      <c r="H360" s="18"/>
      <c r="I360" s="18"/>
      <c r="J360" s="11"/>
      <c r="K360" s="42"/>
    </row>
    <row r="361" spans="1:11" ht="13" x14ac:dyDescent="0.15">
      <c r="A361" s="43"/>
      <c r="B361" s="11"/>
      <c r="C361" s="18"/>
      <c r="D361" s="19"/>
      <c r="E361" s="18"/>
      <c r="F361" s="35"/>
      <c r="G361" s="35"/>
      <c r="H361" s="18"/>
      <c r="I361" s="18"/>
      <c r="J361" s="11"/>
      <c r="K361" s="42"/>
    </row>
    <row r="362" spans="1:11" ht="13" x14ac:dyDescent="0.15">
      <c r="A362" s="43"/>
      <c r="B362" s="11"/>
      <c r="C362" s="18"/>
      <c r="D362" s="19"/>
      <c r="E362" s="18"/>
      <c r="F362" s="35"/>
      <c r="G362" s="35"/>
      <c r="H362" s="18"/>
      <c r="I362" s="18"/>
      <c r="J362" s="11"/>
      <c r="K362" s="42"/>
    </row>
    <row r="363" spans="1:11" ht="13" x14ac:dyDescent="0.15">
      <c r="A363" s="43"/>
      <c r="B363" s="11"/>
      <c r="C363" s="18"/>
      <c r="D363" s="19"/>
      <c r="E363" s="18"/>
      <c r="F363" s="35"/>
      <c r="G363" s="35"/>
      <c r="H363" s="18"/>
      <c r="I363" s="18"/>
      <c r="J363" s="11"/>
      <c r="K363" s="42"/>
    </row>
    <row r="364" spans="1:11" ht="13" x14ac:dyDescent="0.15">
      <c r="A364" s="43"/>
      <c r="B364" s="11"/>
      <c r="C364" s="18"/>
      <c r="D364" s="19"/>
      <c r="E364" s="18"/>
      <c r="F364" s="35"/>
      <c r="G364" s="35"/>
      <c r="H364" s="18"/>
      <c r="I364" s="18"/>
      <c r="J364" s="11"/>
      <c r="K364" s="42"/>
    </row>
    <row r="365" spans="1:11" ht="13" x14ac:dyDescent="0.15">
      <c r="A365" s="43"/>
      <c r="B365" s="11"/>
      <c r="C365" s="18"/>
      <c r="D365" s="19"/>
      <c r="E365" s="18"/>
      <c r="F365" s="35"/>
      <c r="G365" s="35"/>
      <c r="H365" s="18"/>
      <c r="I365" s="18"/>
      <c r="J365" s="11"/>
      <c r="K365" s="42"/>
    </row>
    <row r="366" spans="1:11" ht="13" x14ac:dyDescent="0.15">
      <c r="A366" s="43"/>
      <c r="B366" s="11"/>
      <c r="C366" s="18"/>
      <c r="D366" s="19"/>
      <c r="E366" s="18"/>
      <c r="F366" s="35"/>
      <c r="G366" s="35"/>
      <c r="H366" s="18"/>
      <c r="I366" s="18"/>
      <c r="J366" s="11"/>
      <c r="K366" s="42"/>
    </row>
    <row r="367" spans="1:11" ht="13" x14ac:dyDescent="0.15">
      <c r="A367" s="43"/>
      <c r="B367" s="11"/>
      <c r="C367" s="18"/>
      <c r="D367" s="19"/>
      <c r="E367" s="18"/>
      <c r="F367" s="35"/>
      <c r="G367" s="35"/>
      <c r="H367" s="18"/>
      <c r="I367" s="18"/>
      <c r="J367" s="11"/>
      <c r="K367" s="42"/>
    </row>
    <row r="368" spans="1:11" ht="13" x14ac:dyDescent="0.15">
      <c r="A368" s="43"/>
      <c r="B368" s="11"/>
      <c r="C368" s="18"/>
      <c r="D368" s="19"/>
      <c r="E368" s="18"/>
      <c r="F368" s="35"/>
      <c r="G368" s="35"/>
      <c r="H368" s="18"/>
      <c r="I368" s="18"/>
      <c r="J368" s="11"/>
      <c r="K368" s="42"/>
    </row>
    <row r="369" spans="1:11" ht="13" x14ac:dyDescent="0.15">
      <c r="A369" s="44"/>
      <c r="B369" s="11"/>
      <c r="C369" s="18"/>
      <c r="D369" s="19"/>
      <c r="E369" s="18"/>
      <c r="F369" s="35"/>
      <c r="G369" s="35"/>
      <c r="H369" s="18"/>
      <c r="I369" s="18"/>
      <c r="J369" s="11"/>
      <c r="K369" s="42"/>
    </row>
    <row r="370" spans="1:11" ht="13" x14ac:dyDescent="0.15">
      <c r="A370" s="44"/>
      <c r="B370" s="11"/>
      <c r="C370" s="18"/>
      <c r="D370" s="19"/>
      <c r="E370" s="18"/>
      <c r="F370" s="35"/>
      <c r="G370" s="35"/>
      <c r="H370" s="18"/>
      <c r="I370" s="18"/>
      <c r="J370" s="11"/>
      <c r="K370" s="42"/>
    </row>
    <row r="371" spans="1:11" ht="13" x14ac:dyDescent="0.15">
      <c r="A371" s="44"/>
      <c r="B371" s="11"/>
      <c r="C371" s="18"/>
      <c r="D371" s="19"/>
      <c r="E371" s="18"/>
      <c r="F371" s="35"/>
      <c r="G371" s="35"/>
      <c r="H371" s="18"/>
      <c r="I371" s="18"/>
      <c r="J371" s="11"/>
      <c r="K371" s="42"/>
    </row>
    <row r="372" spans="1:11" ht="13" x14ac:dyDescent="0.15">
      <c r="A372" s="44"/>
      <c r="B372" s="11"/>
      <c r="C372" s="18"/>
      <c r="D372" s="19"/>
      <c r="E372" s="18"/>
      <c r="F372" s="35"/>
      <c r="G372" s="35"/>
      <c r="H372" s="18"/>
      <c r="I372" s="18"/>
      <c r="J372" s="11"/>
      <c r="K372" s="42"/>
    </row>
    <row r="373" spans="1:11" ht="13" x14ac:dyDescent="0.15">
      <c r="A373" s="44"/>
      <c r="B373" s="11"/>
      <c r="C373" s="18"/>
      <c r="D373" s="19"/>
      <c r="E373" s="18"/>
      <c r="F373" s="35"/>
      <c r="G373" s="35"/>
      <c r="H373" s="18"/>
      <c r="I373" s="18"/>
      <c r="J373" s="11"/>
      <c r="K373" s="42"/>
    </row>
    <row r="374" spans="1:11" ht="13" x14ac:dyDescent="0.15">
      <c r="A374" s="44"/>
      <c r="B374" s="11"/>
      <c r="C374" s="18"/>
      <c r="D374" s="19"/>
      <c r="E374" s="18"/>
      <c r="F374" s="35"/>
      <c r="G374" s="35"/>
      <c r="H374" s="18"/>
      <c r="I374" s="18"/>
      <c r="J374" s="11"/>
      <c r="K374" s="42"/>
    </row>
    <row r="375" spans="1:11" ht="13" x14ac:dyDescent="0.15">
      <c r="A375" s="44"/>
      <c r="B375" s="11"/>
      <c r="C375" s="18"/>
      <c r="D375" s="19"/>
      <c r="E375" s="18"/>
      <c r="F375" s="35"/>
      <c r="G375" s="35"/>
      <c r="H375" s="18"/>
      <c r="I375" s="18"/>
      <c r="J375" s="11"/>
      <c r="K375" s="42"/>
    </row>
    <row r="376" spans="1:11" ht="13" x14ac:dyDescent="0.15">
      <c r="A376" s="44"/>
      <c r="B376" s="11"/>
      <c r="C376" s="18"/>
      <c r="D376" s="19"/>
      <c r="E376" s="18"/>
      <c r="F376" s="35"/>
      <c r="G376" s="35"/>
      <c r="H376" s="18"/>
      <c r="I376" s="18"/>
      <c r="J376" s="11"/>
      <c r="K376" s="42"/>
    </row>
    <row r="377" spans="1:11" ht="13" x14ac:dyDescent="0.15">
      <c r="A377" s="44"/>
      <c r="B377" s="11"/>
      <c r="C377" s="18"/>
      <c r="D377" s="19"/>
      <c r="E377" s="18"/>
      <c r="F377" s="35"/>
      <c r="G377" s="35"/>
      <c r="H377" s="18"/>
      <c r="I377" s="18"/>
      <c r="J377" s="11"/>
      <c r="K377" s="42"/>
    </row>
    <row r="378" spans="1:11" ht="13" x14ac:dyDescent="0.15">
      <c r="A378" s="44"/>
      <c r="B378" s="11"/>
      <c r="C378" s="18"/>
      <c r="D378" s="19"/>
      <c r="E378" s="18"/>
      <c r="F378" s="35"/>
      <c r="G378" s="35"/>
      <c r="H378" s="18"/>
      <c r="I378" s="18"/>
      <c r="J378" s="11"/>
      <c r="K378" s="42"/>
    </row>
    <row r="379" spans="1:11" ht="13" x14ac:dyDescent="0.15">
      <c r="A379" s="44"/>
      <c r="B379" s="11"/>
      <c r="C379" s="18"/>
      <c r="D379" s="19"/>
      <c r="E379" s="18"/>
      <c r="F379" s="35"/>
      <c r="G379" s="35"/>
      <c r="H379" s="18"/>
      <c r="I379" s="18"/>
      <c r="J379" s="11"/>
      <c r="K379" s="42"/>
    </row>
    <row r="380" spans="1:11" ht="13" x14ac:dyDescent="0.15">
      <c r="A380" s="44"/>
      <c r="B380" s="11"/>
      <c r="C380" s="18"/>
      <c r="D380" s="19"/>
      <c r="E380" s="18"/>
      <c r="F380" s="35"/>
      <c r="G380" s="35"/>
      <c r="H380" s="18"/>
      <c r="I380" s="18"/>
      <c r="J380" s="11"/>
      <c r="K380" s="42"/>
    </row>
    <row r="381" spans="1:11" ht="13" x14ac:dyDescent="0.15">
      <c r="A381" s="44"/>
      <c r="B381" s="11"/>
      <c r="C381" s="18"/>
      <c r="D381" s="19"/>
      <c r="E381" s="18"/>
      <c r="F381" s="35"/>
      <c r="G381" s="35"/>
      <c r="H381" s="18"/>
      <c r="I381" s="18"/>
      <c r="J381" s="11"/>
      <c r="K381" s="42"/>
    </row>
    <row r="382" spans="1:11" ht="13" x14ac:dyDescent="0.15">
      <c r="A382" s="44"/>
      <c r="B382" s="11"/>
      <c r="C382" s="18"/>
      <c r="D382" s="19"/>
      <c r="E382" s="18"/>
      <c r="F382" s="35"/>
      <c r="G382" s="35"/>
      <c r="H382" s="18"/>
      <c r="I382" s="18"/>
      <c r="J382" s="11"/>
      <c r="K382" s="42"/>
    </row>
    <row r="383" spans="1:11" ht="13" x14ac:dyDescent="0.15">
      <c r="A383" s="44"/>
      <c r="B383" s="11"/>
      <c r="C383" s="18"/>
      <c r="D383" s="19"/>
      <c r="E383" s="18"/>
      <c r="F383" s="35"/>
      <c r="G383" s="35"/>
      <c r="H383" s="18"/>
      <c r="I383" s="18"/>
      <c r="J383" s="11"/>
      <c r="K383" s="42"/>
    </row>
    <row r="384" spans="1:11" ht="13" x14ac:dyDescent="0.15">
      <c r="A384" s="44"/>
      <c r="B384" s="11"/>
      <c r="C384" s="18"/>
      <c r="D384" s="19"/>
      <c r="E384" s="18"/>
      <c r="F384" s="35"/>
      <c r="G384" s="35"/>
      <c r="H384" s="18"/>
      <c r="I384" s="18"/>
      <c r="J384" s="11"/>
      <c r="K384" s="42"/>
    </row>
    <row r="385" spans="1:11" ht="13" x14ac:dyDescent="0.15">
      <c r="A385" s="44"/>
      <c r="B385" s="11"/>
      <c r="C385" s="18"/>
      <c r="D385" s="19"/>
      <c r="E385" s="18"/>
      <c r="F385" s="35"/>
      <c r="G385" s="35"/>
      <c r="H385" s="18"/>
      <c r="I385" s="18"/>
      <c r="J385" s="11"/>
      <c r="K385" s="42"/>
    </row>
    <row r="386" spans="1:11" ht="13" x14ac:dyDescent="0.15">
      <c r="A386" s="44"/>
      <c r="B386" s="11"/>
      <c r="C386" s="18"/>
      <c r="D386" s="19"/>
      <c r="E386" s="18"/>
      <c r="F386" s="35"/>
      <c r="G386" s="35"/>
      <c r="H386" s="18"/>
      <c r="I386" s="18"/>
      <c r="J386" s="11"/>
      <c r="K386" s="42"/>
    </row>
    <row r="387" spans="1:11" ht="13" x14ac:dyDescent="0.15">
      <c r="A387" s="44"/>
      <c r="B387" s="11"/>
      <c r="C387" s="18"/>
      <c r="D387" s="19"/>
      <c r="E387" s="18"/>
      <c r="F387" s="35"/>
      <c r="G387" s="35"/>
      <c r="H387" s="18"/>
      <c r="I387" s="18"/>
      <c r="J387" s="11"/>
      <c r="K387" s="42"/>
    </row>
    <row r="388" spans="1:11" ht="13" x14ac:dyDescent="0.15">
      <c r="A388" s="44"/>
      <c r="B388" s="11"/>
      <c r="C388" s="18"/>
      <c r="D388" s="19"/>
      <c r="E388" s="18"/>
      <c r="F388" s="35"/>
      <c r="G388" s="35"/>
      <c r="H388" s="18"/>
      <c r="I388" s="18"/>
      <c r="J388" s="11"/>
      <c r="K388" s="42"/>
    </row>
    <row r="389" spans="1:11" ht="13" x14ac:dyDescent="0.15">
      <c r="A389" s="44"/>
      <c r="B389" s="11"/>
      <c r="C389" s="18"/>
      <c r="D389" s="19"/>
      <c r="E389" s="18"/>
      <c r="F389" s="35"/>
      <c r="G389" s="35"/>
      <c r="H389" s="18"/>
      <c r="I389" s="18"/>
      <c r="J389" s="11"/>
      <c r="K389" s="42"/>
    </row>
    <row r="390" spans="1:11" ht="13" x14ac:dyDescent="0.15">
      <c r="A390" s="44"/>
      <c r="B390" s="11"/>
      <c r="C390" s="18"/>
      <c r="D390" s="19"/>
      <c r="E390" s="18"/>
      <c r="F390" s="35"/>
      <c r="G390" s="35"/>
      <c r="H390" s="18"/>
      <c r="I390" s="18"/>
      <c r="J390" s="11"/>
      <c r="K390" s="42"/>
    </row>
    <row r="391" spans="1:11" ht="13" x14ac:dyDescent="0.15">
      <c r="A391" s="44"/>
      <c r="B391" s="11"/>
      <c r="C391" s="18"/>
      <c r="D391" s="19"/>
      <c r="E391" s="18"/>
      <c r="F391" s="35"/>
      <c r="G391" s="35"/>
      <c r="H391" s="18"/>
      <c r="I391" s="18"/>
      <c r="J391" s="11"/>
      <c r="K391" s="42"/>
    </row>
    <row r="392" spans="1:11" ht="13" x14ac:dyDescent="0.15">
      <c r="A392" s="44"/>
      <c r="B392" s="11"/>
      <c r="C392" s="18"/>
      <c r="D392" s="19"/>
      <c r="E392" s="18"/>
      <c r="F392" s="35"/>
      <c r="G392" s="35"/>
      <c r="H392" s="18"/>
      <c r="I392" s="18"/>
      <c r="J392" s="11"/>
      <c r="K392" s="42"/>
    </row>
    <row r="393" spans="1:11" ht="13" x14ac:dyDescent="0.15">
      <c r="A393" s="44"/>
      <c r="B393" s="11"/>
      <c r="C393" s="18"/>
      <c r="D393" s="19"/>
      <c r="E393" s="18"/>
      <c r="F393" s="35"/>
      <c r="G393" s="35"/>
      <c r="H393" s="18"/>
      <c r="I393" s="18"/>
      <c r="J393" s="11"/>
      <c r="K393" s="42"/>
    </row>
    <row r="394" spans="1:11" ht="13" x14ac:dyDescent="0.15">
      <c r="A394" s="44"/>
      <c r="B394" s="11"/>
      <c r="C394" s="18"/>
      <c r="D394" s="19"/>
      <c r="E394" s="18"/>
      <c r="F394" s="35"/>
      <c r="G394" s="35"/>
      <c r="H394" s="18"/>
      <c r="I394" s="18"/>
      <c r="J394" s="11"/>
      <c r="K394" s="42"/>
    </row>
    <row r="395" spans="1:11" ht="13" x14ac:dyDescent="0.15">
      <c r="A395" s="44"/>
      <c r="B395" s="11"/>
      <c r="C395" s="18"/>
      <c r="D395" s="19"/>
      <c r="E395" s="18"/>
      <c r="F395" s="35"/>
      <c r="G395" s="35"/>
      <c r="H395" s="18"/>
      <c r="I395" s="18"/>
      <c r="J395" s="11"/>
      <c r="K395" s="42"/>
    </row>
    <row r="396" spans="1:11" ht="13" x14ac:dyDescent="0.15">
      <c r="A396" s="44"/>
      <c r="B396" s="11"/>
      <c r="C396" s="18"/>
      <c r="D396" s="19"/>
      <c r="E396" s="18"/>
      <c r="F396" s="35"/>
      <c r="G396" s="35"/>
      <c r="H396" s="18"/>
      <c r="I396" s="18"/>
      <c r="J396" s="11"/>
      <c r="K396" s="42"/>
    </row>
    <row r="397" spans="1:11" ht="13" x14ac:dyDescent="0.15">
      <c r="A397" s="44"/>
      <c r="B397" s="11"/>
      <c r="C397" s="18"/>
      <c r="D397" s="19"/>
      <c r="E397" s="18"/>
      <c r="F397" s="35"/>
      <c r="G397" s="35"/>
      <c r="H397" s="18"/>
      <c r="I397" s="18"/>
      <c r="J397" s="11"/>
      <c r="K397" s="42"/>
    </row>
    <row r="398" spans="1:11" ht="13" x14ac:dyDescent="0.15">
      <c r="A398" s="44"/>
      <c r="B398" s="11"/>
      <c r="C398" s="18"/>
      <c r="D398" s="19"/>
      <c r="E398" s="18"/>
      <c r="F398" s="35"/>
      <c r="G398" s="35"/>
      <c r="H398" s="18"/>
      <c r="I398" s="18"/>
      <c r="J398" s="11"/>
      <c r="K398" s="42"/>
    </row>
    <row r="399" spans="1:11" ht="13" x14ac:dyDescent="0.15">
      <c r="A399" s="44"/>
      <c r="B399" s="11"/>
      <c r="C399" s="18"/>
      <c r="D399" s="19"/>
      <c r="E399" s="18"/>
      <c r="F399" s="35"/>
      <c r="G399" s="35"/>
      <c r="H399" s="18"/>
      <c r="I399" s="18"/>
      <c r="J399" s="11"/>
      <c r="K399" s="42"/>
    </row>
    <row r="400" spans="1:11" ht="13" x14ac:dyDescent="0.15">
      <c r="A400" s="44"/>
      <c r="B400" s="11"/>
      <c r="C400" s="18"/>
      <c r="D400" s="19"/>
      <c r="E400" s="18"/>
      <c r="F400" s="35"/>
      <c r="G400" s="35"/>
      <c r="H400" s="18"/>
      <c r="I400" s="18"/>
      <c r="J400" s="11"/>
      <c r="K400" s="42"/>
    </row>
    <row r="401" spans="1:11" ht="13" x14ac:dyDescent="0.15">
      <c r="A401" s="44"/>
      <c r="B401" s="11"/>
      <c r="C401" s="18"/>
      <c r="D401" s="19"/>
      <c r="E401" s="18"/>
      <c r="F401" s="35"/>
      <c r="G401" s="35"/>
      <c r="H401" s="18"/>
      <c r="I401" s="18"/>
      <c r="J401" s="11"/>
      <c r="K401" s="42"/>
    </row>
    <row r="402" spans="1:11" ht="13" x14ac:dyDescent="0.15">
      <c r="A402" s="44"/>
      <c r="B402" s="11"/>
      <c r="C402" s="18"/>
      <c r="D402" s="19"/>
      <c r="E402" s="18"/>
      <c r="F402" s="35"/>
      <c r="G402" s="35"/>
      <c r="H402" s="18"/>
      <c r="I402" s="18"/>
      <c r="J402" s="11"/>
      <c r="K402" s="42"/>
    </row>
    <row r="403" spans="1:11" ht="13" x14ac:dyDescent="0.15">
      <c r="A403" s="44"/>
      <c r="B403" s="11"/>
      <c r="C403" s="18"/>
      <c r="D403" s="19"/>
      <c r="E403" s="18"/>
      <c r="F403" s="35"/>
      <c r="G403" s="35"/>
      <c r="H403" s="18"/>
      <c r="I403" s="18"/>
      <c r="J403" s="11"/>
      <c r="K403" s="42"/>
    </row>
    <row r="404" spans="1:11" ht="13" x14ac:dyDescent="0.15">
      <c r="A404" s="44"/>
      <c r="B404" s="11"/>
      <c r="C404" s="18"/>
      <c r="D404" s="19"/>
      <c r="E404" s="18"/>
      <c r="F404" s="35"/>
      <c r="G404" s="35"/>
      <c r="H404" s="18"/>
      <c r="I404" s="18"/>
      <c r="J404" s="11"/>
      <c r="K404" s="42"/>
    </row>
    <row r="405" spans="1:11" ht="13" x14ac:dyDescent="0.15">
      <c r="A405" s="44"/>
      <c r="B405" s="11"/>
      <c r="C405" s="18"/>
      <c r="D405" s="19"/>
      <c r="E405" s="18"/>
      <c r="F405" s="35"/>
      <c r="G405" s="35"/>
      <c r="H405" s="18"/>
      <c r="I405" s="18"/>
      <c r="J405" s="11"/>
      <c r="K405" s="42"/>
    </row>
    <row r="406" spans="1:11" ht="13" x14ac:dyDescent="0.15">
      <c r="A406" s="44"/>
      <c r="B406" s="11"/>
      <c r="C406" s="18"/>
      <c r="D406" s="19"/>
      <c r="E406" s="18"/>
      <c r="F406" s="35"/>
      <c r="G406" s="35"/>
      <c r="H406" s="18"/>
      <c r="I406" s="18"/>
      <c r="J406" s="11"/>
      <c r="K406" s="42"/>
    </row>
    <row r="407" spans="1:11" ht="13" x14ac:dyDescent="0.15">
      <c r="A407" s="44"/>
      <c r="B407" s="11"/>
      <c r="C407" s="18"/>
      <c r="D407" s="19"/>
      <c r="E407" s="18"/>
      <c r="F407" s="35"/>
      <c r="G407" s="35"/>
      <c r="H407" s="18"/>
      <c r="I407" s="18"/>
      <c r="J407" s="11"/>
      <c r="K407" s="42"/>
    </row>
    <row r="408" spans="1:11" ht="13" x14ac:dyDescent="0.15">
      <c r="A408" s="44"/>
      <c r="B408" s="11"/>
      <c r="C408" s="18"/>
      <c r="D408" s="19"/>
      <c r="E408" s="18"/>
      <c r="F408" s="35"/>
      <c r="G408" s="35"/>
      <c r="H408" s="18"/>
      <c r="I408" s="18"/>
      <c r="J408" s="11"/>
      <c r="K408" s="42"/>
    </row>
    <row r="409" spans="1:11" ht="13" x14ac:dyDescent="0.15">
      <c r="A409" s="44"/>
      <c r="B409" s="11"/>
      <c r="C409" s="18"/>
      <c r="D409" s="19"/>
      <c r="E409" s="18"/>
      <c r="F409" s="35"/>
      <c r="G409" s="35"/>
      <c r="H409" s="18"/>
      <c r="I409" s="18"/>
      <c r="J409" s="11"/>
      <c r="K409" s="42"/>
    </row>
    <row r="410" spans="1:11" ht="13" x14ac:dyDescent="0.15">
      <c r="A410" s="44"/>
      <c r="B410" s="11"/>
      <c r="C410" s="18"/>
      <c r="D410" s="19"/>
      <c r="E410" s="18"/>
      <c r="F410" s="35"/>
      <c r="G410" s="35"/>
      <c r="H410" s="18"/>
      <c r="I410" s="18"/>
      <c r="J410" s="11"/>
      <c r="K410" s="42"/>
    </row>
    <row r="411" spans="1:11" ht="13" x14ac:dyDescent="0.15">
      <c r="A411" s="44"/>
      <c r="B411" s="11"/>
      <c r="C411" s="18"/>
      <c r="D411" s="19"/>
      <c r="E411" s="18"/>
      <c r="F411" s="35"/>
      <c r="G411" s="35"/>
      <c r="H411" s="18"/>
      <c r="I411" s="18"/>
      <c r="J411" s="11"/>
      <c r="K411" s="42"/>
    </row>
    <row r="412" spans="1:11" ht="13" x14ac:dyDescent="0.15">
      <c r="A412" s="44"/>
      <c r="B412" s="11"/>
      <c r="C412" s="18"/>
      <c r="D412" s="19"/>
      <c r="E412" s="18"/>
      <c r="F412" s="35"/>
      <c r="G412" s="35"/>
      <c r="H412" s="18"/>
      <c r="I412" s="18"/>
      <c r="J412" s="11"/>
      <c r="K412" s="42"/>
    </row>
    <row r="413" spans="1:11" ht="13" x14ac:dyDescent="0.15">
      <c r="A413" s="44"/>
      <c r="B413" s="11"/>
      <c r="C413" s="18"/>
      <c r="D413" s="19"/>
      <c r="E413" s="18"/>
      <c r="F413" s="35"/>
      <c r="G413" s="35"/>
      <c r="H413" s="18"/>
      <c r="I413" s="18"/>
      <c r="J413" s="11"/>
      <c r="K413" s="42"/>
    </row>
    <row r="414" spans="1:11" ht="13" x14ac:dyDescent="0.15">
      <c r="A414" s="44"/>
      <c r="B414" s="11"/>
      <c r="C414" s="18"/>
      <c r="D414" s="19"/>
      <c r="E414" s="18"/>
      <c r="F414" s="35"/>
      <c r="G414" s="35"/>
      <c r="H414" s="18"/>
      <c r="I414" s="18"/>
      <c r="J414" s="11"/>
      <c r="K414" s="42"/>
    </row>
    <row r="415" spans="1:11" ht="13" x14ac:dyDescent="0.15">
      <c r="A415" s="44"/>
      <c r="B415" s="11"/>
      <c r="C415" s="18"/>
      <c r="D415" s="19"/>
      <c r="E415" s="18"/>
      <c r="F415" s="35"/>
      <c r="G415" s="35"/>
      <c r="H415" s="18"/>
      <c r="I415" s="18"/>
      <c r="J415" s="11"/>
      <c r="K415" s="42"/>
    </row>
    <row r="416" spans="1:11" ht="13" x14ac:dyDescent="0.15">
      <c r="A416" s="44"/>
      <c r="B416" s="11"/>
      <c r="C416" s="18"/>
      <c r="D416" s="19"/>
      <c r="E416" s="18"/>
      <c r="F416" s="35"/>
      <c r="G416" s="35"/>
      <c r="H416" s="18"/>
      <c r="I416" s="18"/>
      <c r="J416" s="11"/>
      <c r="K416" s="42"/>
    </row>
    <row r="417" spans="1:11" ht="13" x14ac:dyDescent="0.15">
      <c r="A417" s="44"/>
      <c r="B417" s="11"/>
      <c r="C417" s="18"/>
      <c r="D417" s="19"/>
      <c r="E417" s="18"/>
      <c r="F417" s="35"/>
      <c r="G417" s="35"/>
      <c r="H417" s="18"/>
      <c r="I417" s="18"/>
      <c r="J417" s="11"/>
      <c r="K417" s="42"/>
    </row>
    <row r="418" spans="1:11" ht="13" x14ac:dyDescent="0.15">
      <c r="A418" s="44"/>
      <c r="B418" s="11"/>
      <c r="C418" s="18"/>
      <c r="D418" s="19"/>
      <c r="E418" s="18"/>
      <c r="F418" s="35"/>
      <c r="G418" s="35"/>
      <c r="H418" s="18"/>
      <c r="I418" s="18"/>
      <c r="J418" s="11"/>
      <c r="K418" s="42"/>
    </row>
    <row r="419" spans="1:11" ht="13" x14ac:dyDescent="0.15">
      <c r="A419" s="44"/>
      <c r="B419" s="11"/>
      <c r="C419" s="18"/>
      <c r="D419" s="19"/>
      <c r="E419" s="18"/>
      <c r="F419" s="35"/>
      <c r="G419" s="35"/>
      <c r="H419" s="18"/>
      <c r="I419" s="18"/>
      <c r="J419" s="11"/>
      <c r="K419" s="42"/>
    </row>
    <row r="420" spans="1:11" ht="13" x14ac:dyDescent="0.15">
      <c r="A420" s="44"/>
      <c r="B420" s="11"/>
      <c r="C420" s="18"/>
      <c r="D420" s="19"/>
      <c r="E420" s="18"/>
      <c r="F420" s="35"/>
      <c r="G420" s="35"/>
      <c r="H420" s="18"/>
      <c r="I420" s="18"/>
      <c r="J420" s="11"/>
      <c r="K420" s="42"/>
    </row>
    <row r="421" spans="1:11" ht="13" x14ac:dyDescent="0.15">
      <c r="A421" s="44"/>
      <c r="B421" s="11"/>
      <c r="C421" s="18"/>
      <c r="D421" s="19"/>
      <c r="E421" s="18"/>
      <c r="F421" s="35"/>
      <c r="G421" s="35"/>
      <c r="H421" s="18"/>
      <c r="I421" s="18"/>
      <c r="J421" s="11"/>
      <c r="K421" s="42"/>
    </row>
    <row r="422" spans="1:11" ht="13" x14ac:dyDescent="0.15">
      <c r="A422" s="44"/>
      <c r="B422" s="11"/>
      <c r="C422" s="18"/>
      <c r="D422" s="19"/>
      <c r="E422" s="18"/>
      <c r="F422" s="35"/>
      <c r="G422" s="35"/>
      <c r="H422" s="18"/>
      <c r="I422" s="18"/>
      <c r="J422" s="11"/>
      <c r="K422" s="42"/>
    </row>
    <row r="423" spans="1:11" ht="13" x14ac:dyDescent="0.15">
      <c r="A423" s="44"/>
      <c r="B423" s="11"/>
      <c r="C423" s="18"/>
      <c r="D423" s="19"/>
      <c r="E423" s="18"/>
      <c r="F423" s="35"/>
      <c r="G423" s="35"/>
      <c r="H423" s="18"/>
      <c r="I423" s="18"/>
      <c r="J423" s="11"/>
      <c r="K423" s="42"/>
    </row>
    <row r="424" spans="1:11" ht="13" x14ac:dyDescent="0.15">
      <c r="A424" s="44"/>
      <c r="B424" s="11"/>
      <c r="C424" s="18"/>
      <c r="D424" s="19"/>
      <c r="E424" s="18"/>
      <c r="F424" s="35"/>
      <c r="G424" s="35"/>
      <c r="H424" s="18"/>
      <c r="I424" s="18"/>
      <c r="J424" s="11"/>
      <c r="K424" s="42"/>
    </row>
    <row r="425" spans="1:11" ht="13" x14ac:dyDescent="0.15">
      <c r="A425" s="44"/>
      <c r="B425" s="11"/>
      <c r="C425" s="18"/>
      <c r="D425" s="19"/>
      <c r="E425" s="18"/>
      <c r="F425" s="35"/>
      <c r="G425" s="35"/>
      <c r="H425" s="18"/>
      <c r="I425" s="18"/>
      <c r="J425" s="11"/>
      <c r="K425" s="42"/>
    </row>
    <row r="426" spans="1:11" ht="13" x14ac:dyDescent="0.15">
      <c r="A426" s="44"/>
      <c r="B426" s="11"/>
      <c r="C426" s="18"/>
      <c r="D426" s="19"/>
      <c r="E426" s="18"/>
      <c r="F426" s="35"/>
      <c r="G426" s="35"/>
      <c r="H426" s="18"/>
      <c r="I426" s="18"/>
      <c r="J426" s="11"/>
      <c r="K426" s="42"/>
    </row>
    <row r="427" spans="1:11" ht="13" x14ac:dyDescent="0.15">
      <c r="A427" s="44"/>
      <c r="B427" s="11"/>
      <c r="C427" s="18"/>
      <c r="D427" s="19"/>
      <c r="E427" s="18"/>
      <c r="F427" s="35"/>
      <c r="G427" s="35"/>
      <c r="H427" s="18"/>
      <c r="I427" s="18"/>
      <c r="J427" s="11"/>
      <c r="K427" s="42"/>
    </row>
    <row r="428" spans="1:11" ht="13" x14ac:dyDescent="0.15">
      <c r="A428" s="44"/>
      <c r="B428" s="11"/>
      <c r="C428" s="18"/>
      <c r="D428" s="19"/>
      <c r="E428" s="18"/>
      <c r="F428" s="35"/>
      <c r="G428" s="35"/>
      <c r="H428" s="18"/>
      <c r="I428" s="18"/>
      <c r="J428" s="11"/>
      <c r="K428" s="42"/>
    </row>
    <row r="429" spans="1:11" ht="13" x14ac:dyDescent="0.15">
      <c r="A429" s="44"/>
      <c r="B429" s="11"/>
      <c r="C429" s="18"/>
      <c r="D429" s="19"/>
      <c r="E429" s="18"/>
      <c r="F429" s="35"/>
      <c r="G429" s="35"/>
      <c r="H429" s="18"/>
      <c r="I429" s="18"/>
      <c r="J429" s="11"/>
      <c r="K429" s="42"/>
    </row>
    <row r="430" spans="1:11" ht="13" x14ac:dyDescent="0.15">
      <c r="A430" s="44"/>
      <c r="B430" s="11"/>
      <c r="C430" s="18"/>
      <c r="D430" s="19"/>
      <c r="E430" s="18"/>
      <c r="F430" s="35"/>
      <c r="G430" s="35"/>
      <c r="H430" s="18"/>
      <c r="I430" s="18"/>
      <c r="J430" s="11"/>
      <c r="K430" s="42"/>
    </row>
    <row r="431" spans="1:11" ht="13" x14ac:dyDescent="0.15">
      <c r="A431" s="44"/>
      <c r="B431" s="11"/>
      <c r="C431" s="18"/>
      <c r="D431" s="19"/>
      <c r="E431" s="18"/>
      <c r="F431" s="35"/>
      <c r="G431" s="35"/>
      <c r="H431" s="18"/>
      <c r="I431" s="18"/>
      <c r="J431" s="11"/>
      <c r="K431" s="42"/>
    </row>
    <row r="432" spans="1:11" ht="13" x14ac:dyDescent="0.15">
      <c r="A432" s="44"/>
      <c r="B432" s="11"/>
      <c r="C432" s="18"/>
      <c r="D432" s="19"/>
      <c r="E432" s="18"/>
      <c r="F432" s="35"/>
      <c r="G432" s="35"/>
      <c r="H432" s="18"/>
      <c r="I432" s="18"/>
      <c r="J432" s="11"/>
      <c r="K432" s="42"/>
    </row>
    <row r="433" spans="1:11" ht="13" x14ac:dyDescent="0.15">
      <c r="A433" s="44"/>
      <c r="B433" s="11"/>
      <c r="C433" s="18"/>
      <c r="D433" s="19"/>
      <c r="E433" s="18"/>
      <c r="F433" s="35"/>
      <c r="G433" s="35"/>
      <c r="H433" s="18"/>
      <c r="I433" s="18"/>
      <c r="J433" s="11"/>
      <c r="K433" s="42"/>
    </row>
    <row r="434" spans="1:11" ht="13" x14ac:dyDescent="0.15">
      <c r="A434" s="44"/>
      <c r="B434" s="11"/>
      <c r="C434" s="18"/>
      <c r="D434" s="19"/>
      <c r="E434" s="18"/>
      <c r="F434" s="35"/>
      <c r="G434" s="35"/>
      <c r="H434" s="18"/>
      <c r="I434" s="18"/>
      <c r="J434" s="11"/>
      <c r="K434" s="42"/>
    </row>
    <row r="435" spans="1:11" ht="13" x14ac:dyDescent="0.15">
      <c r="A435" s="44"/>
      <c r="B435" s="11"/>
      <c r="C435" s="18"/>
      <c r="D435" s="19"/>
      <c r="E435" s="18"/>
      <c r="F435" s="35"/>
      <c r="G435" s="35"/>
      <c r="H435" s="18"/>
      <c r="I435" s="18"/>
      <c r="J435" s="11"/>
      <c r="K435" s="42"/>
    </row>
    <row r="436" spans="1:11" ht="13" x14ac:dyDescent="0.15">
      <c r="A436" s="44"/>
      <c r="B436" s="11"/>
      <c r="C436" s="18"/>
      <c r="D436" s="19"/>
      <c r="E436" s="18"/>
      <c r="F436" s="35"/>
      <c r="G436" s="35"/>
      <c r="H436" s="18"/>
      <c r="I436" s="18"/>
      <c r="J436" s="11"/>
      <c r="K436" s="42"/>
    </row>
    <row r="437" spans="1:11" ht="13" x14ac:dyDescent="0.15">
      <c r="A437" s="44"/>
      <c r="B437" s="11"/>
      <c r="C437" s="18"/>
      <c r="D437" s="19"/>
      <c r="E437" s="18"/>
      <c r="F437" s="35"/>
      <c r="G437" s="35"/>
      <c r="H437" s="18"/>
      <c r="I437" s="18"/>
      <c r="J437" s="11"/>
      <c r="K437" s="42"/>
    </row>
    <row r="438" spans="1:11" ht="13" x14ac:dyDescent="0.15">
      <c r="A438" s="44"/>
      <c r="B438" s="11"/>
      <c r="C438" s="18"/>
      <c r="D438" s="19"/>
      <c r="E438" s="18"/>
      <c r="F438" s="35"/>
      <c r="G438" s="35"/>
      <c r="H438" s="18"/>
      <c r="I438" s="18"/>
      <c r="J438" s="11"/>
      <c r="K438" s="42"/>
    </row>
    <row r="439" spans="1:11" ht="13" x14ac:dyDescent="0.15">
      <c r="A439" s="44"/>
      <c r="B439" s="11"/>
      <c r="C439" s="18"/>
      <c r="D439" s="19"/>
      <c r="E439" s="18"/>
      <c r="F439" s="35"/>
      <c r="G439" s="35"/>
      <c r="H439" s="18"/>
      <c r="I439" s="18"/>
      <c r="J439" s="11"/>
      <c r="K439" s="42"/>
    </row>
    <row r="440" spans="1:11" ht="13" x14ac:dyDescent="0.15">
      <c r="A440" s="44"/>
      <c r="B440" s="11"/>
      <c r="C440" s="18"/>
      <c r="D440" s="19"/>
      <c r="E440" s="18"/>
      <c r="F440" s="35"/>
      <c r="G440" s="35"/>
      <c r="H440" s="18"/>
      <c r="I440" s="18"/>
      <c r="J440" s="11"/>
      <c r="K440" s="42"/>
    </row>
    <row r="441" spans="1:11" ht="13" x14ac:dyDescent="0.15">
      <c r="A441" s="44"/>
      <c r="B441" s="11"/>
      <c r="C441" s="18"/>
      <c r="D441" s="19"/>
      <c r="E441" s="18"/>
      <c r="F441" s="35"/>
      <c r="G441" s="35"/>
      <c r="H441" s="18"/>
      <c r="I441" s="18"/>
      <c r="J441" s="11"/>
      <c r="K441" s="42"/>
    </row>
    <row r="442" spans="1:11" ht="13" x14ac:dyDescent="0.15">
      <c r="A442" s="44"/>
      <c r="B442" s="11"/>
      <c r="C442" s="18"/>
      <c r="D442" s="19"/>
      <c r="E442" s="18"/>
      <c r="F442" s="35"/>
      <c r="G442" s="35"/>
      <c r="H442" s="18"/>
      <c r="I442" s="18"/>
      <c r="J442" s="11"/>
      <c r="K442" s="42"/>
    </row>
    <row r="443" spans="1:11" ht="13" x14ac:dyDescent="0.15">
      <c r="A443" s="44"/>
      <c r="B443" s="11"/>
      <c r="C443" s="18"/>
      <c r="D443" s="19"/>
      <c r="E443" s="18"/>
      <c r="F443" s="35"/>
      <c r="G443" s="35"/>
      <c r="H443" s="18"/>
      <c r="I443" s="18"/>
      <c r="J443" s="11"/>
      <c r="K443" s="42"/>
    </row>
    <row r="444" spans="1:11" ht="13" x14ac:dyDescent="0.15">
      <c r="A444" s="44"/>
      <c r="B444" s="11"/>
      <c r="C444" s="18"/>
      <c r="D444" s="19"/>
      <c r="E444" s="18"/>
      <c r="F444" s="35"/>
      <c r="G444" s="35"/>
      <c r="H444" s="18"/>
      <c r="I444" s="18"/>
      <c r="J444" s="11"/>
      <c r="K444" s="42"/>
    </row>
    <row r="445" spans="1:11" ht="13" x14ac:dyDescent="0.15">
      <c r="A445" s="44"/>
      <c r="B445" s="11"/>
      <c r="C445" s="18"/>
      <c r="D445" s="19"/>
      <c r="E445" s="18"/>
      <c r="F445" s="35"/>
      <c r="G445" s="35"/>
      <c r="H445" s="18"/>
      <c r="I445" s="18"/>
      <c r="J445" s="11"/>
      <c r="K445" s="42"/>
    </row>
    <row r="446" spans="1:11" ht="13" x14ac:dyDescent="0.15">
      <c r="A446" s="44"/>
      <c r="B446" s="11"/>
      <c r="C446" s="18"/>
      <c r="D446" s="19"/>
      <c r="E446" s="18"/>
      <c r="F446" s="35"/>
      <c r="G446" s="35"/>
      <c r="H446" s="18"/>
      <c r="I446" s="18"/>
      <c r="J446" s="11"/>
      <c r="K446" s="42"/>
    </row>
    <row r="447" spans="1:11" ht="13" x14ac:dyDescent="0.15">
      <c r="A447" s="44"/>
      <c r="B447" s="11"/>
      <c r="C447" s="18"/>
      <c r="D447" s="19"/>
      <c r="E447" s="18"/>
      <c r="F447" s="35"/>
      <c r="G447" s="35"/>
      <c r="H447" s="18"/>
      <c r="I447" s="18"/>
      <c r="J447" s="11"/>
      <c r="K447" s="42"/>
    </row>
    <row r="448" spans="1:11" ht="13" x14ac:dyDescent="0.15">
      <c r="A448" s="44"/>
      <c r="B448" s="11"/>
      <c r="C448" s="18"/>
      <c r="D448" s="19"/>
      <c r="E448" s="18"/>
      <c r="F448" s="35"/>
      <c r="G448" s="35"/>
      <c r="H448" s="18"/>
      <c r="I448" s="18"/>
      <c r="J448" s="11"/>
      <c r="K448" s="42"/>
    </row>
    <row r="449" spans="1:11" ht="13" x14ac:dyDescent="0.15">
      <c r="A449" s="44"/>
      <c r="B449" s="11"/>
      <c r="C449" s="18"/>
      <c r="D449" s="19"/>
      <c r="E449" s="18"/>
      <c r="F449" s="35"/>
      <c r="G449" s="35"/>
      <c r="H449" s="18"/>
      <c r="I449" s="18"/>
      <c r="J449" s="11"/>
      <c r="K449" s="42"/>
    </row>
    <row r="450" spans="1:11" ht="13" x14ac:dyDescent="0.15">
      <c r="A450" s="44"/>
      <c r="B450" s="11"/>
      <c r="C450" s="18"/>
      <c r="D450" s="19"/>
      <c r="E450" s="18"/>
      <c r="F450" s="35"/>
      <c r="G450" s="35"/>
      <c r="H450" s="18"/>
      <c r="I450" s="18"/>
      <c r="J450" s="11"/>
      <c r="K450" s="42"/>
    </row>
    <row r="451" spans="1:11" ht="13" x14ac:dyDescent="0.15">
      <c r="A451" s="44"/>
      <c r="B451" s="11"/>
      <c r="C451" s="18"/>
      <c r="D451" s="19"/>
      <c r="E451" s="18"/>
      <c r="F451" s="35"/>
      <c r="G451" s="35"/>
      <c r="H451" s="18"/>
      <c r="I451" s="18"/>
      <c r="J451" s="11"/>
      <c r="K451" s="42"/>
    </row>
    <row r="452" spans="1:11" ht="13" x14ac:dyDescent="0.15">
      <c r="A452" s="44"/>
      <c r="B452" s="11"/>
      <c r="C452" s="18"/>
      <c r="D452" s="19"/>
      <c r="E452" s="18"/>
      <c r="F452" s="35"/>
      <c r="G452" s="35"/>
      <c r="H452" s="18"/>
      <c r="I452" s="18"/>
      <c r="J452" s="11"/>
      <c r="K452" s="42"/>
    </row>
    <row r="453" spans="1:11" ht="13" x14ac:dyDescent="0.15">
      <c r="A453" s="44"/>
      <c r="B453" s="11"/>
      <c r="C453" s="18"/>
      <c r="D453" s="19"/>
      <c r="E453" s="18"/>
      <c r="F453" s="35"/>
      <c r="G453" s="35"/>
      <c r="H453" s="18"/>
      <c r="I453" s="18"/>
      <c r="J453" s="11"/>
      <c r="K453" s="42"/>
    </row>
    <row r="454" spans="1:11" ht="13" x14ac:dyDescent="0.15">
      <c r="A454" s="44"/>
      <c r="B454" s="11"/>
      <c r="C454" s="18"/>
      <c r="D454" s="19"/>
      <c r="E454" s="18"/>
      <c r="F454" s="35"/>
      <c r="G454" s="35"/>
      <c r="H454" s="18"/>
      <c r="I454" s="18"/>
      <c r="J454" s="11"/>
      <c r="K454" s="42"/>
    </row>
    <row r="455" spans="1:11" ht="13" x14ac:dyDescent="0.15">
      <c r="A455" s="44"/>
      <c r="B455" s="11"/>
      <c r="C455" s="18"/>
      <c r="D455" s="19"/>
      <c r="E455" s="18"/>
      <c r="F455" s="35"/>
      <c r="G455" s="35"/>
      <c r="H455" s="18"/>
      <c r="I455" s="18"/>
      <c r="J455" s="11"/>
      <c r="K455" s="42"/>
    </row>
    <row r="456" spans="1:11" ht="13" x14ac:dyDescent="0.15">
      <c r="A456" s="44"/>
      <c r="B456" s="11"/>
      <c r="C456" s="18"/>
      <c r="D456" s="19"/>
      <c r="E456" s="18"/>
      <c r="F456" s="35"/>
      <c r="G456" s="35"/>
      <c r="H456" s="18"/>
      <c r="I456" s="18"/>
      <c r="J456" s="11"/>
      <c r="K456" s="42"/>
    </row>
    <row r="457" spans="1:11" ht="13" x14ac:dyDescent="0.15">
      <c r="A457" s="44"/>
      <c r="B457" s="11"/>
      <c r="C457" s="18"/>
      <c r="D457" s="19"/>
      <c r="E457" s="18"/>
      <c r="F457" s="35"/>
      <c r="G457" s="35"/>
      <c r="H457" s="18"/>
      <c r="I457" s="18"/>
      <c r="J457" s="11"/>
      <c r="K457" s="42"/>
    </row>
    <row r="458" spans="1:11" ht="13" x14ac:dyDescent="0.15">
      <c r="A458" s="44"/>
      <c r="B458" s="11"/>
      <c r="C458" s="18"/>
      <c r="D458" s="19"/>
      <c r="E458" s="18"/>
      <c r="F458" s="35"/>
      <c r="G458" s="35"/>
      <c r="H458" s="18"/>
      <c r="I458" s="18"/>
      <c r="J458" s="11"/>
      <c r="K458" s="42"/>
    </row>
    <row r="459" spans="1:11" ht="13" x14ac:dyDescent="0.15">
      <c r="A459" s="44"/>
      <c r="B459" s="11"/>
      <c r="C459" s="18"/>
      <c r="D459" s="19"/>
      <c r="E459" s="18"/>
      <c r="F459" s="35"/>
      <c r="G459" s="35"/>
      <c r="H459" s="18"/>
      <c r="I459" s="18"/>
      <c r="J459" s="11"/>
      <c r="K459" s="42"/>
    </row>
    <row r="460" spans="1:11" ht="13" x14ac:dyDescent="0.15">
      <c r="A460" s="44"/>
      <c r="B460" s="11"/>
      <c r="C460" s="18"/>
      <c r="D460" s="19"/>
      <c r="E460" s="18"/>
      <c r="F460" s="35"/>
      <c r="G460" s="35"/>
      <c r="H460" s="18"/>
      <c r="I460" s="18"/>
      <c r="J460" s="11"/>
      <c r="K460" s="42"/>
    </row>
    <row r="461" spans="1:11" ht="13" x14ac:dyDescent="0.15">
      <c r="A461" s="44"/>
      <c r="B461" s="11"/>
      <c r="C461" s="18"/>
      <c r="D461" s="19"/>
      <c r="E461" s="18"/>
      <c r="F461" s="35"/>
      <c r="G461" s="35"/>
      <c r="H461" s="18"/>
      <c r="I461" s="18"/>
      <c r="J461" s="11"/>
      <c r="K461" s="42"/>
    </row>
    <row r="462" spans="1:11" ht="13" x14ac:dyDescent="0.15">
      <c r="A462" s="44"/>
      <c r="B462" s="11"/>
      <c r="C462" s="18"/>
      <c r="D462" s="19"/>
      <c r="E462" s="18"/>
      <c r="F462" s="35"/>
      <c r="G462" s="35"/>
      <c r="H462" s="18"/>
      <c r="I462" s="18"/>
      <c r="J462" s="11"/>
      <c r="K462" s="42"/>
    </row>
    <row r="463" spans="1:11" ht="13" x14ac:dyDescent="0.15">
      <c r="A463" s="44"/>
      <c r="B463" s="11"/>
      <c r="C463" s="18"/>
      <c r="D463" s="19"/>
      <c r="E463" s="18"/>
      <c r="F463" s="35"/>
      <c r="G463" s="35"/>
      <c r="H463" s="18"/>
      <c r="I463" s="18"/>
      <c r="J463" s="11"/>
      <c r="K463" s="42"/>
    </row>
    <row r="464" spans="1:11" ht="13" x14ac:dyDescent="0.15">
      <c r="A464" s="44"/>
      <c r="B464" s="11"/>
      <c r="C464" s="18"/>
      <c r="D464" s="19"/>
      <c r="E464" s="18"/>
      <c r="F464" s="35"/>
      <c r="G464" s="35"/>
      <c r="H464" s="18"/>
      <c r="I464" s="18"/>
      <c r="J464" s="11"/>
      <c r="K464" s="42"/>
    </row>
    <row r="465" spans="1:11" ht="13" x14ac:dyDescent="0.15">
      <c r="A465" s="44"/>
      <c r="B465" s="11"/>
      <c r="C465" s="18"/>
      <c r="D465" s="19"/>
      <c r="E465" s="18"/>
      <c r="F465" s="35"/>
      <c r="G465" s="35"/>
      <c r="H465" s="18"/>
      <c r="I465" s="18"/>
      <c r="J465" s="11"/>
      <c r="K465" s="42"/>
    </row>
    <row r="466" spans="1:11" ht="13" x14ac:dyDescent="0.15">
      <c r="A466" s="44"/>
      <c r="B466" s="11"/>
      <c r="C466" s="18"/>
      <c r="D466" s="19"/>
      <c r="E466" s="18"/>
      <c r="F466" s="35"/>
      <c r="G466" s="35"/>
      <c r="H466" s="18"/>
      <c r="I466" s="18"/>
      <c r="J466" s="11"/>
      <c r="K466" s="42"/>
    </row>
    <row r="467" spans="1:11" ht="13" x14ac:dyDescent="0.15">
      <c r="A467" s="44"/>
      <c r="B467" s="11"/>
      <c r="C467" s="18"/>
      <c r="D467" s="19"/>
      <c r="E467" s="18"/>
      <c r="F467" s="35"/>
      <c r="G467" s="35"/>
      <c r="H467" s="18"/>
      <c r="I467" s="18"/>
      <c r="J467" s="11"/>
      <c r="K467" s="42"/>
    </row>
    <row r="468" spans="1:11" ht="13" x14ac:dyDescent="0.15">
      <c r="A468" s="44"/>
      <c r="B468" s="11"/>
      <c r="C468" s="18"/>
      <c r="D468" s="19"/>
      <c r="E468" s="18"/>
      <c r="F468" s="35"/>
      <c r="G468" s="35"/>
      <c r="H468" s="18"/>
      <c r="I468" s="18"/>
      <c r="J468" s="11"/>
      <c r="K468" s="42"/>
    </row>
    <row r="469" spans="1:11" ht="13" x14ac:dyDescent="0.15">
      <c r="A469" s="44"/>
      <c r="B469" s="11"/>
      <c r="C469" s="18"/>
      <c r="D469" s="19"/>
      <c r="E469" s="18"/>
      <c r="F469" s="35"/>
      <c r="G469" s="35"/>
      <c r="H469" s="18"/>
      <c r="I469" s="18"/>
      <c r="J469" s="11"/>
      <c r="K469" s="42"/>
    </row>
    <row r="470" spans="1:11" ht="13" x14ac:dyDescent="0.15">
      <c r="A470" s="44"/>
      <c r="B470" s="11"/>
      <c r="C470" s="18"/>
      <c r="D470" s="19"/>
      <c r="E470" s="18"/>
      <c r="F470" s="35"/>
      <c r="G470" s="35"/>
      <c r="H470" s="18"/>
      <c r="I470" s="18"/>
      <c r="J470" s="11"/>
      <c r="K470" s="42"/>
    </row>
    <row r="471" spans="1:11" ht="13" x14ac:dyDescent="0.15">
      <c r="A471" s="44"/>
      <c r="B471" s="11"/>
      <c r="C471" s="18"/>
      <c r="D471" s="19"/>
      <c r="E471" s="18"/>
      <c r="F471" s="35"/>
      <c r="G471" s="35"/>
      <c r="H471" s="18"/>
      <c r="I471" s="18"/>
      <c r="J471" s="11"/>
      <c r="K471" s="42"/>
    </row>
    <row r="472" spans="1:11" ht="13" x14ac:dyDescent="0.15">
      <c r="A472" s="44"/>
      <c r="B472" s="11"/>
      <c r="C472" s="18"/>
      <c r="D472" s="19"/>
      <c r="E472" s="18"/>
      <c r="F472" s="35"/>
      <c r="G472" s="35"/>
      <c r="H472" s="18"/>
      <c r="I472" s="18"/>
      <c r="J472" s="11"/>
      <c r="K472" s="42"/>
    </row>
    <row r="473" spans="1:11" ht="13" x14ac:dyDescent="0.15">
      <c r="A473" s="44"/>
      <c r="B473" s="11"/>
      <c r="C473" s="18"/>
      <c r="D473" s="19"/>
      <c r="E473" s="18"/>
      <c r="F473" s="35"/>
      <c r="G473" s="35"/>
      <c r="H473" s="18"/>
      <c r="I473" s="18"/>
      <c r="J473" s="11"/>
      <c r="K473" s="42"/>
    </row>
    <row r="474" spans="1:11" ht="13" x14ac:dyDescent="0.15">
      <c r="A474" s="44"/>
      <c r="B474" s="11"/>
      <c r="C474" s="18"/>
      <c r="D474" s="19"/>
      <c r="E474" s="18"/>
      <c r="F474" s="35"/>
      <c r="G474" s="35"/>
      <c r="H474" s="18"/>
      <c r="I474" s="18"/>
      <c r="J474" s="11"/>
      <c r="K474" s="42"/>
    </row>
    <row r="475" spans="1:11" ht="13" x14ac:dyDescent="0.15">
      <c r="A475" s="44"/>
      <c r="B475" s="11"/>
      <c r="C475" s="18"/>
      <c r="D475" s="19"/>
      <c r="E475" s="18"/>
      <c r="F475" s="35"/>
      <c r="G475" s="35"/>
      <c r="H475" s="18"/>
      <c r="I475" s="18"/>
      <c r="J475" s="11"/>
      <c r="K475" s="42"/>
    </row>
    <row r="476" spans="1:11" ht="13" x14ac:dyDescent="0.15">
      <c r="A476" s="44"/>
      <c r="B476" s="11"/>
      <c r="C476" s="18"/>
      <c r="D476" s="19"/>
      <c r="E476" s="18"/>
      <c r="F476" s="35"/>
      <c r="G476" s="35"/>
      <c r="H476" s="18"/>
      <c r="I476" s="18"/>
      <c r="J476" s="11"/>
      <c r="K476" s="42"/>
    </row>
    <row r="477" spans="1:11" ht="13" x14ac:dyDescent="0.15">
      <c r="A477" s="44"/>
      <c r="B477" s="11"/>
      <c r="C477" s="18"/>
      <c r="D477" s="19"/>
      <c r="E477" s="18"/>
      <c r="F477" s="35"/>
      <c r="G477" s="35"/>
      <c r="H477" s="18"/>
      <c r="I477" s="18"/>
      <c r="J477" s="11"/>
      <c r="K477" s="42"/>
    </row>
    <row r="478" spans="1:11" ht="13" x14ac:dyDescent="0.15">
      <c r="A478" s="44"/>
      <c r="B478" s="11"/>
      <c r="C478" s="18"/>
      <c r="D478" s="19"/>
      <c r="E478" s="18"/>
      <c r="F478" s="35"/>
      <c r="G478" s="35"/>
      <c r="H478" s="18"/>
      <c r="I478" s="18"/>
      <c r="J478" s="11"/>
      <c r="K478" s="42"/>
    </row>
    <row r="479" spans="1:11" ht="13" x14ac:dyDescent="0.15">
      <c r="A479" s="44"/>
      <c r="B479" s="11"/>
      <c r="C479" s="18"/>
      <c r="D479" s="19"/>
      <c r="E479" s="18"/>
      <c r="F479" s="35"/>
      <c r="G479" s="35"/>
      <c r="H479" s="18"/>
      <c r="I479" s="18"/>
      <c r="J479" s="11"/>
      <c r="K479" s="42"/>
    </row>
    <row r="480" spans="1:11" ht="13" x14ac:dyDescent="0.15">
      <c r="A480" s="44"/>
      <c r="B480" s="11"/>
      <c r="C480" s="18"/>
      <c r="D480" s="19"/>
      <c r="E480" s="18"/>
      <c r="F480" s="35"/>
      <c r="G480" s="35"/>
      <c r="H480" s="18"/>
      <c r="I480" s="18"/>
      <c r="J480" s="11"/>
      <c r="K480" s="42"/>
    </row>
    <row r="481" spans="1:11" ht="13" x14ac:dyDescent="0.15">
      <c r="A481" s="44"/>
      <c r="B481" s="11"/>
      <c r="C481" s="18"/>
      <c r="D481" s="19"/>
      <c r="E481" s="18"/>
      <c r="F481" s="35"/>
      <c r="G481" s="35"/>
      <c r="H481" s="18"/>
      <c r="I481" s="18"/>
      <c r="J481" s="11"/>
      <c r="K481" s="42"/>
    </row>
    <row r="482" spans="1:11" ht="13" x14ac:dyDescent="0.15">
      <c r="A482" s="44"/>
      <c r="B482" s="11"/>
      <c r="C482" s="18"/>
      <c r="D482" s="19"/>
      <c r="E482" s="18"/>
      <c r="F482" s="35"/>
      <c r="G482" s="35"/>
      <c r="H482" s="18"/>
      <c r="I482" s="18"/>
      <c r="J482" s="11"/>
      <c r="K482" s="42"/>
    </row>
    <row r="483" spans="1:11" ht="13" x14ac:dyDescent="0.15">
      <c r="A483" s="44"/>
      <c r="B483" s="11"/>
      <c r="C483" s="18"/>
      <c r="D483" s="19"/>
      <c r="E483" s="18"/>
      <c r="F483" s="35"/>
      <c r="G483" s="35"/>
      <c r="H483" s="18"/>
      <c r="I483" s="18"/>
      <c r="J483" s="11"/>
      <c r="K483" s="42"/>
    </row>
    <row r="484" spans="1:11" ht="13" x14ac:dyDescent="0.15">
      <c r="A484" s="44"/>
      <c r="B484" s="11"/>
      <c r="C484" s="18"/>
      <c r="D484" s="19"/>
      <c r="E484" s="18"/>
      <c r="F484" s="35"/>
      <c r="G484" s="35"/>
      <c r="H484" s="18"/>
      <c r="I484" s="18"/>
      <c r="J484" s="11"/>
      <c r="K484" s="42"/>
    </row>
    <row r="485" spans="1:11" ht="13" x14ac:dyDescent="0.15">
      <c r="A485" s="44"/>
      <c r="B485" s="11"/>
      <c r="C485" s="18"/>
      <c r="D485" s="19"/>
      <c r="E485" s="18"/>
      <c r="F485" s="35"/>
      <c r="G485" s="35"/>
      <c r="H485" s="18"/>
      <c r="I485" s="18"/>
      <c r="J485" s="11"/>
      <c r="K485" s="42"/>
    </row>
    <row r="486" spans="1:11" ht="13" x14ac:dyDescent="0.15">
      <c r="A486" s="44"/>
      <c r="B486" s="11"/>
      <c r="C486" s="18"/>
      <c r="D486" s="19"/>
      <c r="E486" s="18"/>
      <c r="F486" s="35"/>
      <c r="G486" s="35"/>
      <c r="H486" s="18"/>
      <c r="I486" s="18"/>
      <c r="J486" s="11"/>
      <c r="K486" s="42"/>
    </row>
    <row r="487" spans="1:11" ht="13" x14ac:dyDescent="0.15">
      <c r="A487" s="44"/>
      <c r="B487" s="11"/>
      <c r="C487" s="18"/>
      <c r="D487" s="19"/>
      <c r="E487" s="18"/>
      <c r="F487" s="35"/>
      <c r="G487" s="35"/>
      <c r="H487" s="18"/>
      <c r="I487" s="18"/>
      <c r="J487" s="11"/>
      <c r="K487" s="42"/>
    </row>
    <row r="488" spans="1:11" ht="13" x14ac:dyDescent="0.15">
      <c r="A488" s="44"/>
      <c r="B488" s="11"/>
      <c r="C488" s="18"/>
      <c r="D488" s="19"/>
      <c r="E488" s="18"/>
      <c r="F488" s="35"/>
      <c r="G488" s="35"/>
      <c r="H488" s="18"/>
      <c r="I488" s="18"/>
      <c r="J488" s="11"/>
      <c r="K488" s="42"/>
    </row>
    <row r="489" spans="1:11" ht="13" x14ac:dyDescent="0.15">
      <c r="A489" s="44"/>
      <c r="B489" s="11"/>
      <c r="C489" s="18"/>
      <c r="D489" s="19"/>
      <c r="E489" s="18"/>
      <c r="F489" s="35"/>
      <c r="G489" s="35"/>
      <c r="H489" s="18"/>
      <c r="I489" s="18"/>
      <c r="J489" s="11"/>
      <c r="K489" s="42"/>
    </row>
    <row r="490" spans="1:11" ht="13" x14ac:dyDescent="0.15">
      <c r="A490" s="44"/>
      <c r="B490" s="11"/>
      <c r="C490" s="18"/>
      <c r="D490" s="19"/>
      <c r="E490" s="18"/>
      <c r="F490" s="35"/>
      <c r="G490" s="35"/>
      <c r="H490" s="18"/>
      <c r="I490" s="18"/>
      <c r="J490" s="11"/>
      <c r="K490" s="42"/>
    </row>
    <row r="491" spans="1:11" ht="13" x14ac:dyDescent="0.15">
      <c r="A491" s="44"/>
      <c r="B491" s="11"/>
      <c r="C491" s="18"/>
      <c r="D491" s="19"/>
      <c r="E491" s="18"/>
      <c r="F491" s="35"/>
      <c r="G491" s="35"/>
      <c r="H491" s="18"/>
      <c r="I491" s="18"/>
      <c r="J491" s="11"/>
      <c r="K491" s="42"/>
    </row>
    <row r="492" spans="1:11" ht="13" x14ac:dyDescent="0.15">
      <c r="A492" s="44"/>
      <c r="B492" s="11"/>
      <c r="C492" s="18"/>
      <c r="D492" s="19"/>
      <c r="E492" s="18"/>
      <c r="F492" s="35"/>
      <c r="G492" s="35"/>
      <c r="H492" s="18"/>
      <c r="I492" s="18"/>
      <c r="J492" s="11"/>
      <c r="K492" s="42"/>
    </row>
    <row r="493" spans="1:11" ht="13" x14ac:dyDescent="0.15">
      <c r="A493" s="44"/>
      <c r="B493" s="11"/>
      <c r="C493" s="18"/>
      <c r="D493" s="19"/>
      <c r="E493" s="18"/>
      <c r="F493" s="35"/>
      <c r="G493" s="35"/>
      <c r="H493" s="18"/>
      <c r="I493" s="18"/>
      <c r="J493" s="11"/>
      <c r="K493" s="42"/>
    </row>
    <row r="494" spans="1:11" ht="13" x14ac:dyDescent="0.15">
      <c r="A494" s="44"/>
      <c r="B494" s="11"/>
      <c r="C494" s="18"/>
      <c r="D494" s="19"/>
      <c r="E494" s="18"/>
      <c r="F494" s="35"/>
      <c r="G494" s="35"/>
      <c r="H494" s="18"/>
      <c r="I494" s="18"/>
      <c r="J494" s="11"/>
      <c r="K494" s="42"/>
    </row>
    <row r="495" spans="1:11" ht="13" x14ac:dyDescent="0.15">
      <c r="A495" s="44"/>
      <c r="B495" s="11"/>
      <c r="C495" s="18"/>
      <c r="D495" s="19"/>
      <c r="E495" s="18"/>
      <c r="F495" s="35"/>
      <c r="G495" s="35"/>
      <c r="H495" s="18"/>
      <c r="I495" s="18"/>
      <c r="J495" s="11"/>
      <c r="K495" s="42"/>
    </row>
    <row r="496" spans="1:11" ht="13" x14ac:dyDescent="0.15">
      <c r="A496" s="44"/>
      <c r="B496" s="11"/>
      <c r="C496" s="18"/>
      <c r="D496" s="19"/>
      <c r="E496" s="18"/>
      <c r="F496" s="35"/>
      <c r="G496" s="35"/>
      <c r="H496" s="18"/>
      <c r="I496" s="18"/>
      <c r="J496" s="11"/>
      <c r="K496" s="42"/>
    </row>
    <row r="497" spans="1:11" ht="13" x14ac:dyDescent="0.15">
      <c r="A497" s="44"/>
      <c r="B497" s="11"/>
      <c r="C497" s="18"/>
      <c r="D497" s="19"/>
      <c r="E497" s="18"/>
      <c r="F497" s="35"/>
      <c r="G497" s="35"/>
      <c r="H497" s="18"/>
      <c r="I497" s="18"/>
      <c r="J497" s="11"/>
      <c r="K497" s="42"/>
    </row>
    <row r="498" spans="1:11" ht="13" x14ac:dyDescent="0.15">
      <c r="A498" s="44"/>
      <c r="B498" s="11"/>
      <c r="C498" s="18"/>
      <c r="D498" s="19"/>
      <c r="E498" s="18"/>
      <c r="F498" s="35"/>
      <c r="G498" s="35"/>
      <c r="H498" s="18"/>
      <c r="I498" s="18"/>
      <c r="J498" s="11"/>
      <c r="K498" s="42"/>
    </row>
    <row r="499" spans="1:11" ht="13" x14ac:dyDescent="0.15">
      <c r="A499" s="44"/>
      <c r="B499" s="11"/>
      <c r="C499" s="18"/>
      <c r="D499" s="19"/>
      <c r="E499" s="18"/>
      <c r="F499" s="35"/>
      <c r="G499" s="35"/>
      <c r="H499" s="18"/>
      <c r="I499" s="18"/>
      <c r="J499" s="11"/>
      <c r="K499" s="42"/>
    </row>
    <row r="500" spans="1:11" ht="13" x14ac:dyDescent="0.15">
      <c r="A500" s="44"/>
      <c r="B500" s="11"/>
      <c r="C500" s="18"/>
      <c r="D500" s="19"/>
      <c r="E500" s="18"/>
      <c r="F500" s="35"/>
      <c r="G500" s="35"/>
      <c r="H500" s="18"/>
      <c r="I500" s="18"/>
      <c r="J500" s="11"/>
      <c r="K500" s="42"/>
    </row>
    <row r="501" spans="1:11" ht="13" x14ac:dyDescent="0.15">
      <c r="A501" s="44"/>
      <c r="B501" s="11"/>
      <c r="C501" s="18"/>
      <c r="D501" s="19"/>
      <c r="E501" s="18"/>
      <c r="F501" s="35"/>
      <c r="G501" s="35"/>
      <c r="H501" s="18"/>
      <c r="I501" s="18"/>
      <c r="J501" s="11"/>
      <c r="K501" s="42"/>
    </row>
    <row r="502" spans="1:11" ht="13" x14ac:dyDescent="0.15">
      <c r="A502" s="44"/>
      <c r="B502" s="11"/>
      <c r="C502" s="18"/>
      <c r="D502" s="19"/>
      <c r="E502" s="18"/>
      <c r="F502" s="35"/>
      <c r="G502" s="35"/>
      <c r="H502" s="18"/>
      <c r="I502" s="18"/>
      <c r="J502" s="11"/>
      <c r="K502" s="42"/>
    </row>
    <row r="503" spans="1:11" ht="13" x14ac:dyDescent="0.15">
      <c r="A503" s="44"/>
      <c r="B503" s="11"/>
      <c r="C503" s="18"/>
      <c r="D503" s="19"/>
      <c r="E503" s="18"/>
      <c r="F503" s="35"/>
      <c r="G503" s="35"/>
      <c r="H503" s="18"/>
      <c r="I503" s="18"/>
      <c r="J503" s="11"/>
      <c r="K503" s="42"/>
    </row>
    <row r="504" spans="1:11" ht="13" x14ac:dyDescent="0.15">
      <c r="A504" s="44"/>
      <c r="B504" s="11"/>
      <c r="C504" s="18"/>
      <c r="D504" s="19"/>
      <c r="E504" s="18"/>
      <c r="F504" s="35"/>
      <c r="G504" s="35"/>
      <c r="H504" s="18"/>
      <c r="I504" s="18"/>
      <c r="J504" s="11"/>
      <c r="K504" s="42"/>
    </row>
    <row r="505" spans="1:11" ht="13" x14ac:dyDescent="0.15">
      <c r="A505" s="44"/>
      <c r="B505" s="11"/>
      <c r="C505" s="18"/>
      <c r="D505" s="19"/>
      <c r="E505" s="18"/>
      <c r="F505" s="35"/>
      <c r="G505" s="35"/>
      <c r="H505" s="18"/>
      <c r="I505" s="18"/>
      <c r="J505" s="11"/>
      <c r="K505" s="42"/>
    </row>
    <row r="506" spans="1:11" ht="13" x14ac:dyDescent="0.15">
      <c r="A506" s="44"/>
      <c r="B506" s="11"/>
      <c r="C506" s="18"/>
      <c r="D506" s="19"/>
      <c r="E506" s="18"/>
      <c r="F506" s="35"/>
      <c r="G506" s="35"/>
      <c r="H506" s="18"/>
      <c r="I506" s="18"/>
      <c r="J506" s="11"/>
      <c r="K506" s="42"/>
    </row>
    <row r="507" spans="1:11" ht="13" x14ac:dyDescent="0.15">
      <c r="A507" s="44"/>
      <c r="B507" s="11"/>
      <c r="C507" s="18"/>
      <c r="D507" s="19"/>
      <c r="E507" s="18"/>
      <c r="F507" s="35"/>
      <c r="G507" s="35"/>
      <c r="H507" s="18"/>
      <c r="I507" s="18"/>
      <c r="J507" s="11"/>
      <c r="K507" s="42"/>
    </row>
    <row r="508" spans="1:11" ht="13" x14ac:dyDescent="0.15">
      <c r="A508" s="44"/>
      <c r="B508" s="11"/>
      <c r="C508" s="18"/>
      <c r="D508" s="19"/>
      <c r="E508" s="18"/>
      <c r="F508" s="35"/>
      <c r="G508" s="35"/>
      <c r="H508" s="18"/>
      <c r="I508" s="18"/>
      <c r="J508" s="11"/>
      <c r="K508" s="42"/>
    </row>
    <row r="509" spans="1:11" ht="13" x14ac:dyDescent="0.15">
      <c r="A509" s="44"/>
      <c r="B509" s="11"/>
      <c r="C509" s="18"/>
      <c r="D509" s="19"/>
      <c r="E509" s="18"/>
      <c r="F509" s="35"/>
      <c r="G509" s="35"/>
      <c r="H509" s="18"/>
      <c r="I509" s="18"/>
      <c r="J509" s="11"/>
      <c r="K509" s="42"/>
    </row>
    <row r="510" spans="1:11" ht="13" x14ac:dyDescent="0.15">
      <c r="A510" s="44"/>
      <c r="B510" s="11"/>
      <c r="C510" s="18"/>
      <c r="D510" s="19"/>
      <c r="E510" s="18"/>
      <c r="F510" s="35"/>
      <c r="G510" s="35"/>
      <c r="H510" s="18"/>
      <c r="I510" s="18"/>
      <c r="J510" s="11"/>
      <c r="K510" s="42"/>
    </row>
    <row r="511" spans="1:11" ht="13" x14ac:dyDescent="0.15">
      <c r="A511" s="44"/>
      <c r="B511" s="11"/>
      <c r="C511" s="18"/>
      <c r="D511" s="19"/>
      <c r="E511" s="18"/>
      <c r="F511" s="35"/>
      <c r="G511" s="35"/>
      <c r="H511" s="18"/>
      <c r="I511" s="18"/>
      <c r="J511" s="11"/>
      <c r="K511" s="42"/>
    </row>
    <row r="512" spans="1:11" ht="13" x14ac:dyDescent="0.15">
      <c r="A512" s="44"/>
      <c r="B512" s="11"/>
      <c r="C512" s="18"/>
      <c r="D512" s="19"/>
      <c r="E512" s="18"/>
      <c r="F512" s="35"/>
      <c r="G512" s="35"/>
      <c r="H512" s="18"/>
      <c r="I512" s="18"/>
      <c r="J512" s="11"/>
      <c r="K512" s="42"/>
    </row>
    <row r="513" spans="1:11" ht="13" x14ac:dyDescent="0.15">
      <c r="A513" s="44"/>
      <c r="B513" s="11"/>
      <c r="C513" s="18"/>
      <c r="D513" s="19"/>
      <c r="E513" s="18"/>
      <c r="F513" s="35"/>
      <c r="G513" s="35"/>
      <c r="H513" s="18"/>
      <c r="I513" s="18"/>
      <c r="J513" s="11"/>
      <c r="K513" s="42"/>
    </row>
    <row r="514" spans="1:11" ht="13" x14ac:dyDescent="0.15">
      <c r="A514" s="44"/>
      <c r="B514" s="11"/>
      <c r="C514" s="18"/>
      <c r="D514" s="19"/>
      <c r="E514" s="18"/>
      <c r="F514" s="35"/>
      <c r="G514" s="35"/>
      <c r="H514" s="18"/>
      <c r="I514" s="18"/>
      <c r="J514" s="11"/>
      <c r="K514" s="42"/>
    </row>
    <row r="515" spans="1:11" ht="13" x14ac:dyDescent="0.15">
      <c r="A515" s="44"/>
      <c r="B515" s="11"/>
      <c r="C515" s="18"/>
      <c r="D515" s="19"/>
      <c r="E515" s="18"/>
      <c r="F515" s="35"/>
      <c r="G515" s="35"/>
      <c r="H515" s="18"/>
      <c r="I515" s="18"/>
      <c r="J515" s="11"/>
      <c r="K515" s="42"/>
    </row>
    <row r="516" spans="1:11" ht="13" x14ac:dyDescent="0.15">
      <c r="A516" s="44"/>
      <c r="B516" s="11"/>
      <c r="C516" s="18"/>
      <c r="D516" s="19"/>
      <c r="E516" s="18"/>
      <c r="F516" s="35"/>
      <c r="G516" s="35"/>
      <c r="H516" s="18"/>
      <c r="I516" s="18"/>
      <c r="J516" s="11"/>
      <c r="K516" s="42"/>
    </row>
    <row r="517" spans="1:11" ht="13" x14ac:dyDescent="0.15">
      <c r="A517" s="44"/>
      <c r="B517" s="11"/>
      <c r="C517" s="18"/>
      <c r="D517" s="19"/>
      <c r="E517" s="18"/>
      <c r="F517" s="35"/>
      <c r="G517" s="35"/>
      <c r="H517" s="18"/>
      <c r="I517" s="18"/>
      <c r="J517" s="11"/>
      <c r="K517" s="42"/>
    </row>
    <row r="518" spans="1:11" ht="13" x14ac:dyDescent="0.15">
      <c r="A518" s="44"/>
      <c r="B518" s="11"/>
      <c r="C518" s="18"/>
      <c r="D518" s="19"/>
      <c r="E518" s="18"/>
      <c r="F518" s="35"/>
      <c r="G518" s="35"/>
      <c r="H518" s="18"/>
      <c r="I518" s="18"/>
      <c r="J518" s="11"/>
      <c r="K518" s="42"/>
    </row>
    <row r="519" spans="1:11" ht="13" x14ac:dyDescent="0.15">
      <c r="A519" s="44"/>
      <c r="B519" s="11"/>
      <c r="C519" s="18"/>
      <c r="D519" s="19"/>
      <c r="E519" s="18"/>
      <c r="F519" s="35"/>
      <c r="G519" s="35"/>
      <c r="H519" s="18"/>
      <c r="I519" s="18"/>
      <c r="J519" s="11"/>
      <c r="K519" s="42"/>
    </row>
    <row r="520" spans="1:11" ht="13" x14ac:dyDescent="0.15">
      <c r="A520" s="44"/>
      <c r="B520" s="11"/>
      <c r="C520" s="18"/>
      <c r="D520" s="19"/>
      <c r="E520" s="18"/>
      <c r="F520" s="35"/>
      <c r="G520" s="35"/>
      <c r="H520" s="18"/>
      <c r="I520" s="18"/>
      <c r="J520" s="11"/>
      <c r="K520" s="42"/>
    </row>
    <row r="521" spans="1:11" ht="13" x14ac:dyDescent="0.15">
      <c r="A521" s="44"/>
      <c r="B521" s="11"/>
      <c r="C521" s="18"/>
      <c r="D521" s="19"/>
      <c r="E521" s="18"/>
      <c r="F521" s="35"/>
      <c r="G521" s="35"/>
      <c r="H521" s="18"/>
      <c r="I521" s="18"/>
      <c r="J521" s="11"/>
      <c r="K521" s="42"/>
    </row>
    <row r="522" spans="1:11" ht="13" x14ac:dyDescent="0.15">
      <c r="A522" s="44"/>
      <c r="B522" s="11"/>
      <c r="C522" s="18"/>
      <c r="D522" s="19"/>
      <c r="E522" s="18"/>
      <c r="F522" s="35"/>
      <c r="G522" s="35"/>
      <c r="H522" s="18"/>
      <c r="I522" s="18"/>
      <c r="J522" s="11"/>
      <c r="K522" s="42"/>
    </row>
    <row r="523" spans="1:11" ht="13" x14ac:dyDescent="0.15">
      <c r="A523" s="44"/>
      <c r="B523" s="11"/>
      <c r="C523" s="18"/>
      <c r="D523" s="19"/>
      <c r="E523" s="18"/>
      <c r="F523" s="35"/>
      <c r="G523" s="35"/>
      <c r="H523" s="18"/>
      <c r="I523" s="18"/>
      <c r="J523" s="11"/>
      <c r="K523" s="42"/>
    </row>
    <row r="524" spans="1:11" ht="13" x14ac:dyDescent="0.15">
      <c r="A524" s="44"/>
      <c r="B524" s="11"/>
      <c r="C524" s="18"/>
      <c r="D524" s="19"/>
      <c r="E524" s="18"/>
      <c r="F524" s="35"/>
      <c r="G524" s="35"/>
      <c r="H524" s="18"/>
      <c r="I524" s="18"/>
      <c r="J524" s="11"/>
      <c r="K524" s="42"/>
    </row>
    <row r="525" spans="1:11" ht="13" x14ac:dyDescent="0.15">
      <c r="A525" s="44"/>
      <c r="B525" s="11"/>
      <c r="C525" s="18"/>
      <c r="D525" s="19"/>
      <c r="E525" s="18"/>
      <c r="F525" s="35"/>
      <c r="G525" s="35"/>
      <c r="H525" s="18"/>
      <c r="I525" s="18"/>
      <c r="J525" s="11"/>
      <c r="K525" s="42"/>
    </row>
    <row r="526" spans="1:11" ht="13" x14ac:dyDescent="0.15">
      <c r="A526" s="44"/>
      <c r="B526" s="11"/>
      <c r="C526" s="18"/>
      <c r="D526" s="19"/>
      <c r="E526" s="18"/>
      <c r="F526" s="35"/>
      <c r="G526" s="35"/>
      <c r="H526" s="18"/>
      <c r="I526" s="18"/>
      <c r="J526" s="11"/>
      <c r="K526" s="42"/>
    </row>
    <row r="527" spans="1:11" ht="13" x14ac:dyDescent="0.15">
      <c r="A527" s="44"/>
      <c r="B527" s="11"/>
      <c r="C527" s="18"/>
      <c r="D527" s="19"/>
      <c r="E527" s="18"/>
      <c r="F527" s="35"/>
      <c r="G527" s="35"/>
      <c r="H527" s="18"/>
      <c r="I527" s="18"/>
      <c r="J527" s="11"/>
      <c r="K527" s="42"/>
    </row>
    <row r="528" spans="1:11" ht="13" x14ac:dyDescent="0.15">
      <c r="A528" s="44"/>
      <c r="B528" s="11"/>
      <c r="C528" s="18"/>
      <c r="D528" s="19"/>
      <c r="E528" s="18"/>
      <c r="F528" s="35"/>
      <c r="G528" s="35"/>
      <c r="H528" s="18"/>
      <c r="I528" s="18"/>
      <c r="J528" s="11"/>
      <c r="K528" s="42"/>
    </row>
    <row r="529" spans="1:11" ht="13" x14ac:dyDescent="0.15">
      <c r="A529" s="44"/>
      <c r="B529" s="11"/>
      <c r="C529" s="18"/>
      <c r="D529" s="19"/>
      <c r="E529" s="18"/>
      <c r="F529" s="35"/>
      <c r="G529" s="35"/>
      <c r="H529" s="18"/>
      <c r="I529" s="18"/>
      <c r="J529" s="11"/>
      <c r="K529" s="42"/>
    </row>
    <row r="530" spans="1:11" ht="13" x14ac:dyDescent="0.15">
      <c r="A530" s="44"/>
      <c r="B530" s="11"/>
      <c r="C530" s="18"/>
      <c r="D530" s="19"/>
      <c r="E530" s="18"/>
      <c r="F530" s="35"/>
      <c r="G530" s="35"/>
      <c r="H530" s="18"/>
      <c r="I530" s="18"/>
      <c r="J530" s="11"/>
      <c r="K530" s="42"/>
    </row>
    <row r="531" spans="1:11" ht="13" x14ac:dyDescent="0.15">
      <c r="A531" s="44"/>
      <c r="B531" s="11"/>
      <c r="C531" s="18"/>
      <c r="D531" s="19"/>
      <c r="E531" s="18"/>
      <c r="F531" s="35"/>
      <c r="G531" s="35"/>
      <c r="H531" s="18"/>
      <c r="I531" s="18"/>
      <c r="J531" s="11"/>
      <c r="K531" s="42"/>
    </row>
    <row r="532" spans="1:11" ht="13" x14ac:dyDescent="0.15">
      <c r="A532" s="44"/>
      <c r="B532" s="11"/>
      <c r="C532" s="18"/>
      <c r="D532" s="19"/>
      <c r="E532" s="18"/>
      <c r="F532" s="35"/>
      <c r="G532" s="35"/>
      <c r="H532" s="18"/>
      <c r="I532" s="18"/>
      <c r="J532" s="11"/>
      <c r="K532" s="42"/>
    </row>
    <row r="533" spans="1:11" ht="13" x14ac:dyDescent="0.15">
      <c r="A533" s="44"/>
      <c r="B533" s="11"/>
      <c r="C533" s="18"/>
      <c r="D533" s="19"/>
      <c r="E533" s="18"/>
      <c r="F533" s="35"/>
      <c r="G533" s="35"/>
      <c r="H533" s="18"/>
      <c r="I533" s="18"/>
      <c r="J533" s="11"/>
      <c r="K533" s="42"/>
    </row>
    <row r="534" spans="1:11" ht="13" x14ac:dyDescent="0.15">
      <c r="A534" s="44"/>
      <c r="B534" s="11"/>
      <c r="C534" s="18"/>
      <c r="D534" s="19"/>
      <c r="E534" s="18"/>
      <c r="F534" s="35"/>
      <c r="G534" s="35"/>
      <c r="H534" s="18"/>
      <c r="I534" s="18"/>
      <c r="J534" s="11"/>
      <c r="K534" s="42"/>
    </row>
    <row r="535" spans="1:11" ht="13" x14ac:dyDescent="0.15">
      <c r="A535" s="44"/>
      <c r="B535" s="11"/>
      <c r="C535" s="18"/>
      <c r="D535" s="19"/>
      <c r="E535" s="18"/>
      <c r="F535" s="35"/>
      <c r="G535" s="35"/>
      <c r="H535" s="18"/>
      <c r="I535" s="18"/>
      <c r="J535" s="11"/>
      <c r="K535" s="42"/>
    </row>
    <row r="536" spans="1:11" ht="13" x14ac:dyDescent="0.15">
      <c r="A536" s="44"/>
      <c r="B536" s="11"/>
      <c r="C536" s="18"/>
      <c r="D536" s="19"/>
      <c r="E536" s="18"/>
      <c r="F536" s="35"/>
      <c r="G536" s="35"/>
      <c r="H536" s="18"/>
      <c r="I536" s="18"/>
      <c r="J536" s="11"/>
      <c r="K536" s="42"/>
    </row>
    <row r="537" spans="1:11" ht="13" x14ac:dyDescent="0.15">
      <c r="A537" s="44"/>
      <c r="B537" s="11"/>
      <c r="C537" s="18"/>
      <c r="D537" s="19"/>
      <c r="E537" s="18"/>
      <c r="F537" s="35"/>
      <c r="G537" s="35"/>
      <c r="H537" s="18"/>
      <c r="I537" s="18"/>
      <c r="J537" s="11"/>
      <c r="K537" s="42"/>
    </row>
    <row r="538" spans="1:11" ht="13" x14ac:dyDescent="0.15">
      <c r="A538" s="44"/>
      <c r="B538" s="11"/>
      <c r="C538" s="18"/>
      <c r="D538" s="19"/>
      <c r="E538" s="18"/>
      <c r="F538" s="35"/>
      <c r="G538" s="35"/>
      <c r="H538" s="18"/>
      <c r="I538" s="18"/>
      <c r="J538" s="11"/>
      <c r="K538" s="42"/>
    </row>
    <row r="539" spans="1:11" ht="13" x14ac:dyDescent="0.15">
      <c r="A539" s="44"/>
      <c r="B539" s="11"/>
      <c r="C539" s="18"/>
      <c r="D539" s="19"/>
      <c r="E539" s="18"/>
      <c r="F539" s="35"/>
      <c r="G539" s="35"/>
      <c r="H539" s="18"/>
      <c r="I539" s="18"/>
      <c r="J539" s="11"/>
      <c r="K539" s="42"/>
    </row>
    <row r="540" spans="1:11" ht="13" x14ac:dyDescent="0.15">
      <c r="A540" s="44"/>
      <c r="B540" s="11"/>
      <c r="C540" s="18"/>
      <c r="D540" s="19"/>
      <c r="E540" s="18"/>
      <c r="F540" s="35"/>
      <c r="G540" s="35"/>
      <c r="H540" s="18"/>
      <c r="I540" s="18"/>
      <c r="J540" s="11"/>
      <c r="K540" s="42"/>
    </row>
    <row r="541" spans="1:11" ht="13" x14ac:dyDescent="0.15">
      <c r="A541" s="44"/>
      <c r="B541" s="11"/>
      <c r="C541" s="18"/>
      <c r="D541" s="19"/>
      <c r="E541" s="18"/>
      <c r="F541" s="35"/>
      <c r="G541" s="35"/>
      <c r="H541" s="18"/>
      <c r="I541" s="18"/>
      <c r="J541" s="11"/>
      <c r="K541" s="42"/>
    </row>
    <row r="542" spans="1:11" ht="13" x14ac:dyDescent="0.15">
      <c r="A542" s="44"/>
      <c r="B542" s="11"/>
      <c r="C542" s="18"/>
      <c r="D542" s="19"/>
      <c r="E542" s="18"/>
      <c r="F542" s="35"/>
      <c r="G542" s="35"/>
      <c r="H542" s="18"/>
      <c r="I542" s="18"/>
      <c r="J542" s="11"/>
      <c r="K542" s="42"/>
    </row>
    <row r="543" spans="1:11" ht="13" x14ac:dyDescent="0.15">
      <c r="A543" s="44"/>
      <c r="B543" s="11"/>
      <c r="C543" s="18"/>
      <c r="D543" s="19"/>
      <c r="E543" s="18"/>
      <c r="F543" s="35"/>
      <c r="G543" s="35"/>
      <c r="H543" s="18"/>
      <c r="I543" s="18"/>
      <c r="J543" s="11"/>
      <c r="K543" s="42"/>
    </row>
    <row r="544" spans="1:11" ht="13" x14ac:dyDescent="0.15">
      <c r="A544" s="44"/>
      <c r="B544" s="11"/>
      <c r="C544" s="18"/>
      <c r="D544" s="19"/>
      <c r="E544" s="18"/>
      <c r="F544" s="35"/>
      <c r="G544" s="35"/>
      <c r="H544" s="18"/>
      <c r="I544" s="18"/>
      <c r="J544" s="11"/>
      <c r="K544" s="42"/>
    </row>
    <row r="545" spans="1:11" ht="13" x14ac:dyDescent="0.15">
      <c r="A545" s="44"/>
      <c r="B545" s="11"/>
      <c r="C545" s="18"/>
      <c r="D545" s="19"/>
      <c r="E545" s="18"/>
      <c r="F545" s="35"/>
      <c r="G545" s="35"/>
      <c r="H545" s="18"/>
      <c r="I545" s="18"/>
      <c r="J545" s="11"/>
      <c r="K545" s="42"/>
    </row>
    <row r="546" spans="1:11" ht="13" x14ac:dyDescent="0.15">
      <c r="A546" s="44"/>
      <c r="B546" s="11"/>
      <c r="C546" s="18"/>
      <c r="D546" s="19"/>
      <c r="E546" s="18"/>
      <c r="F546" s="35"/>
      <c r="G546" s="35"/>
      <c r="H546" s="18"/>
      <c r="I546" s="18"/>
      <c r="J546" s="11"/>
      <c r="K546" s="42"/>
    </row>
    <row r="547" spans="1:11" ht="13" x14ac:dyDescent="0.15">
      <c r="A547" s="44"/>
      <c r="B547" s="11"/>
      <c r="C547" s="18"/>
      <c r="D547" s="19"/>
      <c r="E547" s="18"/>
      <c r="F547" s="35"/>
      <c r="G547" s="35"/>
      <c r="H547" s="18"/>
      <c r="I547" s="18"/>
      <c r="J547" s="11"/>
      <c r="K547" s="42"/>
    </row>
    <row r="548" spans="1:11" ht="13" x14ac:dyDescent="0.15">
      <c r="A548" s="44"/>
      <c r="B548" s="11"/>
      <c r="C548" s="18"/>
      <c r="D548" s="19"/>
      <c r="E548" s="18"/>
      <c r="F548" s="35"/>
      <c r="G548" s="35"/>
      <c r="H548" s="18"/>
      <c r="I548" s="18"/>
      <c r="J548" s="11"/>
      <c r="K548" s="42"/>
    </row>
    <row r="549" spans="1:11" ht="13" x14ac:dyDescent="0.15">
      <c r="A549" s="44"/>
      <c r="B549" s="11"/>
      <c r="C549" s="18"/>
      <c r="D549" s="19"/>
      <c r="E549" s="18"/>
      <c r="F549" s="35"/>
      <c r="G549" s="35"/>
      <c r="H549" s="18"/>
      <c r="I549" s="18"/>
      <c r="J549" s="11"/>
      <c r="K549" s="42"/>
    </row>
    <row r="550" spans="1:11" ht="13" x14ac:dyDescent="0.15">
      <c r="A550" s="44"/>
      <c r="B550" s="11"/>
      <c r="C550" s="18"/>
      <c r="D550" s="19"/>
      <c r="E550" s="18"/>
      <c r="F550" s="35"/>
      <c r="G550" s="35"/>
      <c r="H550" s="18"/>
      <c r="I550" s="18"/>
      <c r="J550" s="11"/>
      <c r="K550" s="42"/>
    </row>
    <row r="551" spans="1:11" ht="13" x14ac:dyDescent="0.15">
      <c r="A551" s="44"/>
      <c r="B551" s="11"/>
      <c r="C551" s="18"/>
      <c r="D551" s="19"/>
      <c r="E551" s="18"/>
      <c r="F551" s="35"/>
      <c r="G551" s="35"/>
      <c r="H551" s="18"/>
      <c r="I551" s="18"/>
      <c r="J551" s="11"/>
      <c r="K551" s="42"/>
    </row>
    <row r="552" spans="1:11" ht="13" x14ac:dyDescent="0.15">
      <c r="A552" s="44"/>
      <c r="B552" s="11"/>
      <c r="C552" s="18"/>
      <c r="D552" s="19"/>
      <c r="E552" s="18"/>
      <c r="F552" s="35"/>
      <c r="G552" s="35"/>
      <c r="H552" s="18"/>
      <c r="I552" s="18"/>
      <c r="J552" s="11"/>
      <c r="K552" s="42"/>
    </row>
    <row r="553" spans="1:11" ht="13" x14ac:dyDescent="0.15">
      <c r="A553" s="44"/>
      <c r="B553" s="11"/>
      <c r="C553" s="18"/>
      <c r="D553" s="19"/>
      <c r="E553" s="18"/>
      <c r="F553" s="35"/>
      <c r="G553" s="35"/>
      <c r="H553" s="18"/>
      <c r="I553" s="18"/>
      <c r="J553" s="11"/>
      <c r="K553" s="42"/>
    </row>
    <row r="554" spans="1:11" ht="13" x14ac:dyDescent="0.15">
      <c r="A554" s="44"/>
      <c r="B554" s="11"/>
      <c r="C554" s="18"/>
      <c r="D554" s="19"/>
      <c r="E554" s="18"/>
      <c r="F554" s="35"/>
      <c r="G554" s="35"/>
      <c r="H554" s="18"/>
      <c r="I554" s="18"/>
      <c r="J554" s="11"/>
      <c r="K554" s="42"/>
    </row>
    <row r="555" spans="1:11" ht="13" x14ac:dyDescent="0.15">
      <c r="A555" s="44"/>
      <c r="B555" s="11"/>
      <c r="C555" s="18"/>
      <c r="D555" s="19"/>
      <c r="E555" s="18"/>
      <c r="F555" s="35"/>
      <c r="G555" s="35"/>
      <c r="H555" s="18"/>
      <c r="I555" s="18"/>
      <c r="J555" s="11"/>
      <c r="K555" s="42"/>
    </row>
    <row r="556" spans="1:11" ht="13" x14ac:dyDescent="0.15">
      <c r="A556" s="44"/>
      <c r="B556" s="11"/>
      <c r="C556" s="18"/>
      <c r="D556" s="19"/>
      <c r="E556" s="18"/>
      <c r="F556" s="35"/>
      <c r="G556" s="35"/>
      <c r="H556" s="18"/>
      <c r="I556" s="18"/>
      <c r="J556" s="11"/>
      <c r="K556" s="42"/>
    </row>
    <row r="557" spans="1:11" ht="13" x14ac:dyDescent="0.15">
      <c r="A557" s="44"/>
      <c r="B557" s="11"/>
      <c r="C557" s="18"/>
      <c r="D557" s="19"/>
      <c r="E557" s="18"/>
      <c r="F557" s="35"/>
      <c r="G557" s="35"/>
      <c r="H557" s="18"/>
      <c r="I557" s="18"/>
      <c r="J557" s="11"/>
      <c r="K557" s="42"/>
    </row>
    <row r="558" spans="1:11" ht="13" x14ac:dyDescent="0.15">
      <c r="A558" s="44"/>
      <c r="B558" s="11"/>
      <c r="C558" s="18"/>
      <c r="D558" s="19"/>
      <c r="E558" s="18"/>
      <c r="F558" s="35"/>
      <c r="G558" s="35"/>
      <c r="H558" s="18"/>
      <c r="I558" s="18"/>
      <c r="J558" s="11"/>
      <c r="K558" s="42"/>
    </row>
    <row r="559" spans="1:11" ht="13" x14ac:dyDescent="0.15">
      <c r="A559" s="44"/>
      <c r="B559" s="11"/>
      <c r="C559" s="18"/>
      <c r="D559" s="19"/>
      <c r="E559" s="18"/>
      <c r="F559" s="35"/>
      <c r="G559" s="35"/>
      <c r="H559" s="18"/>
      <c r="I559" s="18"/>
      <c r="J559" s="11"/>
      <c r="K559" s="42"/>
    </row>
    <row r="560" spans="1:11" ht="13" x14ac:dyDescent="0.15">
      <c r="A560" s="44"/>
      <c r="B560" s="11"/>
      <c r="C560" s="18"/>
      <c r="D560" s="19"/>
      <c r="E560" s="18"/>
      <c r="F560" s="35"/>
      <c r="G560" s="35"/>
      <c r="H560" s="18"/>
      <c r="I560" s="18"/>
      <c r="J560" s="11"/>
      <c r="K560" s="42"/>
    </row>
    <row r="561" spans="1:11" ht="13" x14ac:dyDescent="0.15">
      <c r="A561" s="44"/>
      <c r="B561" s="11"/>
      <c r="C561" s="18"/>
      <c r="D561" s="19"/>
      <c r="E561" s="18"/>
      <c r="F561" s="35"/>
      <c r="G561" s="35"/>
      <c r="H561" s="18"/>
      <c r="I561" s="18"/>
      <c r="J561" s="11"/>
      <c r="K561" s="42"/>
    </row>
    <row r="562" spans="1:11" ht="13" x14ac:dyDescent="0.15">
      <c r="A562" s="44"/>
      <c r="B562" s="11"/>
      <c r="C562" s="18"/>
      <c r="D562" s="19"/>
      <c r="E562" s="18"/>
      <c r="F562" s="35"/>
      <c r="G562" s="35"/>
      <c r="H562" s="18"/>
      <c r="I562" s="18"/>
      <c r="J562" s="11"/>
      <c r="K562" s="42"/>
    </row>
    <row r="563" spans="1:11" ht="13" x14ac:dyDescent="0.15">
      <c r="A563" s="44"/>
      <c r="B563" s="11"/>
      <c r="C563" s="18"/>
      <c r="D563" s="19"/>
      <c r="E563" s="18"/>
      <c r="F563" s="35"/>
      <c r="G563" s="35"/>
      <c r="H563" s="18"/>
      <c r="I563" s="18"/>
      <c r="J563" s="11"/>
      <c r="K563" s="42"/>
    </row>
    <row r="564" spans="1:11" ht="13" x14ac:dyDescent="0.15">
      <c r="A564" s="44"/>
      <c r="B564" s="11"/>
      <c r="C564" s="18"/>
      <c r="D564" s="19"/>
      <c r="E564" s="18"/>
      <c r="F564" s="35"/>
      <c r="G564" s="35"/>
      <c r="H564" s="18"/>
      <c r="I564" s="18"/>
      <c r="J564" s="11"/>
      <c r="K564" s="42"/>
    </row>
    <row r="565" spans="1:11" ht="13" x14ac:dyDescent="0.15">
      <c r="A565" s="44"/>
      <c r="B565" s="11"/>
      <c r="C565" s="18"/>
      <c r="D565" s="19"/>
      <c r="E565" s="18"/>
      <c r="F565" s="35"/>
      <c r="G565" s="35"/>
      <c r="H565" s="18"/>
      <c r="I565" s="18"/>
      <c r="J565" s="11"/>
      <c r="K565" s="42"/>
    </row>
    <row r="566" spans="1:11" ht="13" x14ac:dyDescent="0.15">
      <c r="A566" s="44"/>
      <c r="B566" s="11"/>
      <c r="C566" s="18"/>
      <c r="D566" s="19"/>
      <c r="E566" s="18"/>
      <c r="F566" s="35"/>
      <c r="G566" s="35"/>
      <c r="H566" s="18"/>
      <c r="I566" s="18"/>
      <c r="J566" s="11"/>
      <c r="K566" s="42"/>
    </row>
    <row r="567" spans="1:11" ht="13" x14ac:dyDescent="0.15">
      <c r="A567" s="44"/>
      <c r="B567" s="11"/>
      <c r="C567" s="18"/>
      <c r="D567" s="19"/>
      <c r="E567" s="18"/>
      <c r="F567" s="35"/>
      <c r="G567" s="35"/>
      <c r="H567" s="18"/>
      <c r="I567" s="18"/>
      <c r="J567" s="11"/>
      <c r="K567" s="42"/>
    </row>
    <row r="568" spans="1:11" ht="13" x14ac:dyDescent="0.15">
      <c r="A568" s="44"/>
      <c r="B568" s="11"/>
      <c r="C568" s="18"/>
      <c r="D568" s="19"/>
      <c r="E568" s="18"/>
      <c r="F568" s="35"/>
      <c r="G568" s="35"/>
      <c r="H568" s="18"/>
      <c r="I568" s="18"/>
      <c r="J568" s="11"/>
      <c r="K568" s="42"/>
    </row>
    <row r="569" spans="1:11" ht="13" x14ac:dyDescent="0.15">
      <c r="A569" s="44"/>
      <c r="B569" s="11"/>
      <c r="C569" s="18"/>
      <c r="D569" s="19"/>
      <c r="E569" s="18"/>
      <c r="F569" s="35"/>
      <c r="G569" s="35"/>
      <c r="H569" s="18"/>
      <c r="I569" s="18"/>
      <c r="J569" s="11"/>
      <c r="K569" s="42"/>
    </row>
    <row r="570" spans="1:11" ht="13" x14ac:dyDescent="0.15">
      <c r="A570" s="44"/>
      <c r="B570" s="11"/>
      <c r="C570" s="18"/>
      <c r="D570" s="19"/>
      <c r="E570" s="18"/>
      <c r="F570" s="35"/>
      <c r="G570" s="35"/>
      <c r="H570" s="18"/>
      <c r="I570" s="18"/>
      <c r="J570" s="11"/>
      <c r="K570" s="42"/>
    </row>
    <row r="571" spans="1:11" ht="13" x14ac:dyDescent="0.15">
      <c r="A571" s="44"/>
      <c r="B571" s="11"/>
      <c r="C571" s="18"/>
      <c r="D571" s="19"/>
      <c r="E571" s="18"/>
      <c r="F571" s="35"/>
      <c r="G571" s="35"/>
      <c r="H571" s="18"/>
      <c r="I571" s="18"/>
      <c r="J571" s="11"/>
      <c r="K571" s="42"/>
    </row>
    <row r="572" spans="1:11" ht="13" x14ac:dyDescent="0.15">
      <c r="A572" s="44"/>
      <c r="B572" s="11"/>
      <c r="C572" s="18"/>
      <c r="D572" s="19"/>
      <c r="E572" s="18"/>
      <c r="F572" s="35"/>
      <c r="G572" s="35"/>
      <c r="H572" s="18"/>
      <c r="I572" s="18"/>
      <c r="J572" s="11"/>
      <c r="K572" s="42"/>
    </row>
    <row r="573" spans="1:11" ht="13" x14ac:dyDescent="0.15">
      <c r="A573" s="44"/>
      <c r="B573" s="11"/>
      <c r="C573" s="18"/>
      <c r="D573" s="19"/>
      <c r="E573" s="18"/>
      <c r="F573" s="35"/>
      <c r="G573" s="35"/>
      <c r="H573" s="18"/>
      <c r="I573" s="18"/>
      <c r="J573" s="11"/>
      <c r="K573" s="42"/>
    </row>
    <row r="574" spans="1:11" ht="13" x14ac:dyDescent="0.15">
      <c r="A574" s="44"/>
      <c r="B574" s="11"/>
      <c r="C574" s="18"/>
      <c r="D574" s="19"/>
      <c r="E574" s="18"/>
      <c r="F574" s="35"/>
      <c r="G574" s="35"/>
      <c r="H574" s="18"/>
      <c r="I574" s="18"/>
      <c r="J574" s="11"/>
      <c r="K574" s="42"/>
    </row>
    <row r="575" spans="1:11" ht="13" x14ac:dyDescent="0.15">
      <c r="A575" s="44"/>
      <c r="B575" s="11"/>
      <c r="C575" s="18"/>
      <c r="D575" s="19"/>
      <c r="E575" s="18"/>
      <c r="F575" s="35"/>
      <c r="G575" s="35"/>
      <c r="H575" s="18"/>
      <c r="I575" s="18"/>
      <c r="J575" s="11"/>
      <c r="K575" s="42"/>
    </row>
    <row r="576" spans="1:11" ht="13" x14ac:dyDescent="0.15">
      <c r="A576" s="44"/>
      <c r="B576" s="11"/>
      <c r="C576" s="18"/>
      <c r="D576" s="19"/>
      <c r="E576" s="18"/>
      <c r="F576" s="35"/>
      <c r="G576" s="35"/>
      <c r="H576" s="18"/>
      <c r="I576" s="18"/>
      <c r="J576" s="11"/>
      <c r="K576" s="42"/>
    </row>
    <row r="577" spans="1:11" ht="13" x14ac:dyDescent="0.15">
      <c r="A577" s="44"/>
      <c r="B577" s="11"/>
      <c r="C577" s="18"/>
      <c r="D577" s="19"/>
      <c r="E577" s="18"/>
      <c r="F577" s="35"/>
      <c r="G577" s="35"/>
      <c r="H577" s="18"/>
      <c r="I577" s="18"/>
      <c r="J577" s="11"/>
      <c r="K577" s="42"/>
    </row>
    <row r="578" spans="1:11" ht="13" x14ac:dyDescent="0.15">
      <c r="A578" s="44"/>
      <c r="B578" s="11"/>
      <c r="C578" s="18"/>
      <c r="D578" s="19"/>
      <c r="E578" s="18"/>
      <c r="F578" s="35"/>
      <c r="G578" s="35"/>
      <c r="H578" s="18"/>
      <c r="I578" s="18"/>
      <c r="J578" s="11"/>
      <c r="K578" s="42"/>
    </row>
    <row r="579" spans="1:11" ht="13" x14ac:dyDescent="0.15">
      <c r="A579" s="44"/>
      <c r="B579" s="11"/>
      <c r="C579" s="18"/>
      <c r="D579" s="19"/>
      <c r="E579" s="18"/>
      <c r="F579" s="35"/>
      <c r="G579" s="35"/>
      <c r="H579" s="18"/>
      <c r="I579" s="18"/>
      <c r="J579" s="11"/>
      <c r="K579" s="42"/>
    </row>
    <row r="580" spans="1:11" ht="13" x14ac:dyDescent="0.15">
      <c r="A580" s="44"/>
      <c r="B580" s="11"/>
      <c r="C580" s="18"/>
      <c r="D580" s="19"/>
      <c r="E580" s="18"/>
      <c r="F580" s="35"/>
      <c r="G580" s="35"/>
      <c r="H580" s="18"/>
      <c r="I580" s="18"/>
      <c r="J580" s="11"/>
      <c r="K580" s="42"/>
    </row>
    <row r="581" spans="1:11" ht="13" x14ac:dyDescent="0.15">
      <c r="A581" s="44"/>
      <c r="B581" s="11"/>
      <c r="C581" s="18"/>
      <c r="D581" s="19"/>
      <c r="E581" s="18"/>
      <c r="F581" s="35"/>
      <c r="G581" s="35"/>
      <c r="H581" s="18"/>
      <c r="I581" s="18"/>
      <c r="J581" s="11"/>
      <c r="K581" s="42"/>
    </row>
    <row r="582" spans="1:11" ht="13" x14ac:dyDescent="0.15">
      <c r="A582" s="44"/>
      <c r="B582" s="11"/>
      <c r="C582" s="18"/>
      <c r="D582" s="19"/>
      <c r="E582" s="18"/>
      <c r="F582" s="35"/>
      <c r="G582" s="35"/>
      <c r="H582" s="18"/>
      <c r="I582" s="18"/>
      <c r="J582" s="11"/>
      <c r="K582" s="42"/>
    </row>
    <row r="583" spans="1:11" ht="13" x14ac:dyDescent="0.15">
      <c r="A583" s="44"/>
      <c r="B583" s="11"/>
      <c r="C583" s="18"/>
      <c r="D583" s="19"/>
      <c r="E583" s="18"/>
      <c r="F583" s="35"/>
      <c r="G583" s="35"/>
      <c r="H583" s="18"/>
      <c r="I583" s="18"/>
      <c r="J583" s="11"/>
      <c r="K583" s="42"/>
    </row>
    <row r="584" spans="1:11" ht="13" x14ac:dyDescent="0.15">
      <c r="A584" s="44"/>
      <c r="B584" s="11"/>
      <c r="C584" s="18"/>
      <c r="D584" s="19"/>
      <c r="E584" s="18"/>
      <c r="F584" s="35"/>
      <c r="G584" s="35"/>
      <c r="H584" s="18"/>
      <c r="I584" s="18"/>
      <c r="J584" s="11"/>
      <c r="K584" s="42"/>
    </row>
    <row r="585" spans="1:11" ht="13" x14ac:dyDescent="0.15">
      <c r="A585" s="44"/>
      <c r="B585" s="11"/>
      <c r="C585" s="18"/>
      <c r="D585" s="19"/>
      <c r="E585" s="18"/>
      <c r="F585" s="35"/>
      <c r="G585" s="35"/>
      <c r="H585" s="18"/>
      <c r="I585" s="18"/>
      <c r="J585" s="11"/>
      <c r="K585" s="42"/>
    </row>
    <row r="586" spans="1:11" ht="13" x14ac:dyDescent="0.15">
      <c r="A586" s="44"/>
      <c r="B586" s="11"/>
      <c r="C586" s="18"/>
      <c r="D586" s="19"/>
      <c r="E586" s="18"/>
      <c r="F586" s="35"/>
      <c r="G586" s="35"/>
      <c r="H586" s="18"/>
      <c r="I586" s="18"/>
      <c r="J586" s="11"/>
      <c r="K586" s="42"/>
    </row>
    <row r="587" spans="1:11" ht="13" x14ac:dyDescent="0.15">
      <c r="A587" s="44"/>
      <c r="B587" s="11"/>
      <c r="C587" s="18"/>
      <c r="D587" s="19"/>
      <c r="E587" s="18"/>
      <c r="F587" s="35"/>
      <c r="G587" s="35"/>
      <c r="H587" s="18"/>
      <c r="I587" s="18"/>
      <c r="J587" s="11"/>
      <c r="K587" s="42"/>
    </row>
    <row r="588" spans="1:11" ht="13" x14ac:dyDescent="0.15">
      <c r="A588" s="44"/>
      <c r="B588" s="11"/>
      <c r="C588" s="18"/>
      <c r="D588" s="19"/>
      <c r="E588" s="18"/>
      <c r="F588" s="35"/>
      <c r="G588" s="35"/>
      <c r="H588" s="18"/>
      <c r="I588" s="18"/>
      <c r="J588" s="11"/>
      <c r="K588" s="42"/>
    </row>
    <row r="589" spans="1:11" ht="13" x14ac:dyDescent="0.15">
      <c r="A589" s="44"/>
      <c r="B589" s="11"/>
      <c r="C589" s="18"/>
      <c r="D589" s="19"/>
      <c r="E589" s="18"/>
      <c r="F589" s="35"/>
      <c r="G589" s="35"/>
      <c r="H589" s="18"/>
      <c r="I589" s="18"/>
      <c r="J589" s="11"/>
      <c r="K589" s="42"/>
    </row>
    <row r="590" spans="1:11" ht="13" x14ac:dyDescent="0.15">
      <c r="A590" s="44"/>
      <c r="B590" s="11"/>
      <c r="C590" s="18"/>
      <c r="D590" s="19"/>
      <c r="E590" s="18"/>
      <c r="F590" s="35"/>
      <c r="G590" s="35"/>
      <c r="H590" s="18"/>
      <c r="I590" s="18"/>
      <c r="J590" s="11"/>
      <c r="K590" s="42"/>
    </row>
    <row r="591" spans="1:11" ht="13" x14ac:dyDescent="0.15">
      <c r="A591" s="44"/>
      <c r="B591" s="11"/>
      <c r="C591" s="18"/>
      <c r="D591" s="19"/>
      <c r="E591" s="18"/>
      <c r="F591" s="35"/>
      <c r="G591" s="35"/>
      <c r="H591" s="18"/>
      <c r="I591" s="18"/>
      <c r="J591" s="11"/>
      <c r="K591" s="42"/>
    </row>
    <row r="592" spans="1:11" ht="13" x14ac:dyDescent="0.15">
      <c r="A592" s="44"/>
      <c r="B592" s="11"/>
      <c r="C592" s="18"/>
      <c r="D592" s="19"/>
      <c r="E592" s="18"/>
      <c r="F592" s="35"/>
      <c r="G592" s="35"/>
      <c r="H592" s="18"/>
      <c r="I592" s="18"/>
      <c r="J592" s="11"/>
      <c r="K592" s="42"/>
    </row>
    <row r="593" spans="1:11" ht="13" x14ac:dyDescent="0.15">
      <c r="A593" s="44"/>
      <c r="B593" s="11"/>
      <c r="C593" s="18"/>
      <c r="D593" s="19"/>
      <c r="E593" s="18"/>
      <c r="F593" s="35"/>
      <c r="G593" s="35"/>
      <c r="H593" s="18"/>
      <c r="I593" s="18"/>
      <c r="J593" s="11"/>
      <c r="K593" s="42"/>
    </row>
    <row r="594" spans="1:11" ht="13" x14ac:dyDescent="0.15">
      <c r="A594" s="44"/>
      <c r="B594" s="11"/>
      <c r="C594" s="18"/>
      <c r="D594" s="19"/>
      <c r="E594" s="18"/>
      <c r="F594" s="35"/>
      <c r="G594" s="35"/>
      <c r="H594" s="18"/>
      <c r="I594" s="18"/>
      <c r="J594" s="11"/>
      <c r="K594" s="42"/>
    </row>
    <row r="595" spans="1:11" ht="13" x14ac:dyDescent="0.15">
      <c r="A595" s="44"/>
      <c r="B595" s="11"/>
      <c r="C595" s="18"/>
      <c r="D595" s="19"/>
      <c r="E595" s="18"/>
      <c r="F595" s="35"/>
      <c r="G595" s="35"/>
      <c r="H595" s="18"/>
      <c r="I595" s="18"/>
      <c r="J595" s="11"/>
      <c r="K595" s="42"/>
    </row>
    <row r="596" spans="1:11" ht="13" x14ac:dyDescent="0.15">
      <c r="A596" s="44"/>
      <c r="B596" s="11"/>
      <c r="C596" s="18"/>
      <c r="D596" s="19"/>
      <c r="E596" s="18"/>
      <c r="F596" s="35"/>
      <c r="G596" s="35"/>
      <c r="H596" s="18"/>
      <c r="I596" s="18"/>
      <c r="J596" s="11"/>
      <c r="K596" s="42"/>
    </row>
    <row r="597" spans="1:11" ht="13" x14ac:dyDescent="0.15">
      <c r="A597" s="44"/>
      <c r="B597" s="11"/>
      <c r="C597" s="18"/>
      <c r="D597" s="19"/>
      <c r="E597" s="18"/>
      <c r="F597" s="35"/>
      <c r="G597" s="35"/>
      <c r="H597" s="18"/>
      <c r="I597" s="18"/>
      <c r="J597" s="11"/>
      <c r="K597" s="42"/>
    </row>
    <row r="598" spans="1:11" ht="13" x14ac:dyDescent="0.15">
      <c r="A598" s="44"/>
      <c r="B598" s="11"/>
      <c r="C598" s="18"/>
      <c r="D598" s="19"/>
      <c r="E598" s="18"/>
      <c r="F598" s="35"/>
      <c r="G598" s="35"/>
      <c r="H598" s="18"/>
      <c r="I598" s="18"/>
      <c r="J598" s="11"/>
      <c r="K598" s="42"/>
    </row>
    <row r="599" spans="1:11" ht="13" x14ac:dyDescent="0.15">
      <c r="A599" s="44"/>
      <c r="B599" s="11"/>
      <c r="C599" s="18"/>
      <c r="D599" s="19"/>
      <c r="E599" s="18"/>
      <c r="F599" s="35"/>
      <c r="G599" s="35"/>
      <c r="H599" s="18"/>
      <c r="I599" s="18"/>
      <c r="J599" s="11"/>
      <c r="K599" s="42"/>
    </row>
    <row r="600" spans="1:11" ht="13" x14ac:dyDescent="0.15">
      <c r="A600" s="44"/>
      <c r="B600" s="11"/>
      <c r="C600" s="18"/>
      <c r="D600" s="19"/>
      <c r="E600" s="18"/>
      <c r="F600" s="35"/>
      <c r="G600" s="35"/>
      <c r="H600" s="18"/>
      <c r="I600" s="18"/>
      <c r="J600" s="11"/>
      <c r="K600" s="42"/>
    </row>
    <row r="601" spans="1:11" ht="13" x14ac:dyDescent="0.15">
      <c r="A601" s="44"/>
      <c r="B601" s="11"/>
      <c r="C601" s="18"/>
      <c r="D601" s="19"/>
      <c r="E601" s="18"/>
      <c r="F601" s="35"/>
      <c r="G601" s="35"/>
      <c r="H601" s="18"/>
      <c r="I601" s="18"/>
      <c r="J601" s="11"/>
      <c r="K601" s="42"/>
    </row>
    <row r="602" spans="1:11" ht="13" x14ac:dyDescent="0.15">
      <c r="A602" s="44"/>
      <c r="B602" s="11"/>
      <c r="C602" s="18"/>
      <c r="D602" s="19"/>
      <c r="E602" s="18"/>
      <c r="F602" s="35"/>
      <c r="G602" s="35"/>
      <c r="H602" s="18"/>
      <c r="I602" s="18"/>
      <c r="J602" s="11"/>
      <c r="K602" s="42"/>
    </row>
    <row r="603" spans="1:11" ht="13" x14ac:dyDescent="0.15">
      <c r="A603" s="44"/>
      <c r="B603" s="11"/>
      <c r="C603" s="18"/>
      <c r="D603" s="19"/>
      <c r="E603" s="18"/>
      <c r="F603" s="35"/>
      <c r="G603" s="35"/>
      <c r="H603" s="18"/>
      <c r="I603" s="18"/>
      <c r="J603" s="11"/>
      <c r="K603" s="42"/>
    </row>
    <row r="604" spans="1:11" ht="13" x14ac:dyDescent="0.15">
      <c r="A604" s="44"/>
      <c r="B604" s="11"/>
      <c r="C604" s="18"/>
      <c r="D604" s="19"/>
      <c r="E604" s="18"/>
      <c r="F604" s="35"/>
      <c r="G604" s="35"/>
      <c r="H604" s="18"/>
      <c r="I604" s="18"/>
      <c r="J604" s="11"/>
      <c r="K604" s="42"/>
    </row>
    <row r="605" spans="1:11" ht="13" x14ac:dyDescent="0.15">
      <c r="A605" s="44"/>
      <c r="B605" s="11"/>
      <c r="C605" s="18"/>
      <c r="D605" s="19"/>
      <c r="E605" s="18"/>
      <c r="F605" s="35"/>
      <c r="G605" s="35"/>
      <c r="H605" s="18"/>
      <c r="I605" s="18"/>
      <c r="J605" s="11"/>
      <c r="K605" s="42"/>
    </row>
    <row r="606" spans="1:11" ht="13" x14ac:dyDescent="0.15">
      <c r="A606" s="44"/>
      <c r="B606" s="11"/>
      <c r="C606" s="18"/>
      <c r="D606" s="19"/>
      <c r="E606" s="18"/>
      <c r="F606" s="35"/>
      <c r="G606" s="35"/>
      <c r="H606" s="18"/>
      <c r="I606" s="18"/>
      <c r="J606" s="11"/>
      <c r="K606" s="42"/>
    </row>
    <row r="607" spans="1:11" ht="13" x14ac:dyDescent="0.15">
      <c r="A607" s="44"/>
      <c r="B607" s="11"/>
      <c r="C607" s="18"/>
      <c r="D607" s="19"/>
      <c r="E607" s="18"/>
      <c r="F607" s="35"/>
      <c r="G607" s="35"/>
      <c r="H607" s="18"/>
      <c r="I607" s="18"/>
      <c r="J607" s="11"/>
      <c r="K607" s="42"/>
    </row>
    <row r="608" spans="1:11" ht="13" x14ac:dyDescent="0.15">
      <c r="A608" s="44"/>
      <c r="B608" s="11"/>
      <c r="C608" s="18"/>
      <c r="D608" s="19"/>
      <c r="E608" s="18"/>
      <c r="F608" s="35"/>
      <c r="G608" s="35"/>
      <c r="H608" s="18"/>
      <c r="I608" s="18"/>
      <c r="J608" s="11"/>
      <c r="K608" s="42"/>
    </row>
    <row r="609" spans="1:11" ht="13" x14ac:dyDescent="0.15">
      <c r="A609" s="44"/>
      <c r="B609" s="11"/>
      <c r="C609" s="18"/>
      <c r="D609" s="19"/>
      <c r="E609" s="18"/>
      <c r="F609" s="35"/>
      <c r="G609" s="35"/>
      <c r="H609" s="18"/>
      <c r="I609" s="18"/>
      <c r="J609" s="11"/>
      <c r="K609" s="42"/>
    </row>
    <row r="610" spans="1:11" ht="13" x14ac:dyDescent="0.15">
      <c r="A610" s="44"/>
      <c r="B610" s="11"/>
      <c r="C610" s="18"/>
      <c r="D610" s="19"/>
      <c r="E610" s="18"/>
      <c r="F610" s="35"/>
      <c r="G610" s="35"/>
      <c r="H610" s="18"/>
      <c r="I610" s="18"/>
      <c r="J610" s="11"/>
      <c r="K610" s="42"/>
    </row>
    <row r="611" spans="1:11" ht="13" x14ac:dyDescent="0.15">
      <c r="A611" s="44"/>
      <c r="B611" s="11"/>
      <c r="C611" s="18"/>
      <c r="D611" s="19"/>
      <c r="E611" s="18"/>
      <c r="F611" s="35"/>
      <c r="G611" s="35"/>
      <c r="H611" s="18"/>
      <c r="I611" s="18"/>
      <c r="J611" s="11"/>
      <c r="K611" s="42"/>
    </row>
    <row r="612" spans="1:11" ht="13" x14ac:dyDescent="0.15">
      <c r="A612" s="44"/>
      <c r="B612" s="11"/>
      <c r="C612" s="18"/>
      <c r="D612" s="19"/>
      <c r="E612" s="18"/>
      <c r="F612" s="35"/>
      <c r="G612" s="35"/>
      <c r="H612" s="18"/>
      <c r="I612" s="18"/>
      <c r="J612" s="11"/>
      <c r="K612" s="42"/>
    </row>
    <row r="613" spans="1:11" ht="13" x14ac:dyDescent="0.15">
      <c r="A613" s="44"/>
      <c r="B613" s="11"/>
      <c r="C613" s="18"/>
      <c r="D613" s="19"/>
      <c r="E613" s="18"/>
      <c r="F613" s="35"/>
      <c r="G613" s="35"/>
      <c r="H613" s="18"/>
      <c r="I613" s="18"/>
      <c r="J613" s="11"/>
      <c r="K613" s="42"/>
    </row>
    <row r="614" spans="1:11" ht="13" x14ac:dyDescent="0.15">
      <c r="A614" s="44"/>
      <c r="B614" s="11"/>
      <c r="C614" s="18"/>
      <c r="D614" s="19"/>
      <c r="E614" s="18"/>
      <c r="F614" s="35"/>
      <c r="G614" s="35"/>
      <c r="H614" s="18"/>
      <c r="I614" s="18"/>
      <c r="J614" s="11"/>
      <c r="K614" s="42"/>
    </row>
    <row r="615" spans="1:11" ht="13" x14ac:dyDescent="0.15">
      <c r="A615" s="44"/>
      <c r="B615" s="11"/>
      <c r="C615" s="18"/>
      <c r="D615" s="19"/>
      <c r="E615" s="18"/>
      <c r="F615" s="35"/>
      <c r="G615" s="35"/>
      <c r="H615" s="18"/>
      <c r="I615" s="18"/>
      <c r="J615" s="11"/>
      <c r="K615" s="42"/>
    </row>
    <row r="616" spans="1:11" ht="13" x14ac:dyDescent="0.15">
      <c r="A616" s="44"/>
      <c r="B616" s="11"/>
      <c r="C616" s="18"/>
      <c r="D616" s="19"/>
      <c r="E616" s="18"/>
      <c r="F616" s="35"/>
      <c r="G616" s="35"/>
      <c r="H616" s="18"/>
      <c r="I616" s="18"/>
      <c r="J616" s="11"/>
      <c r="K616" s="42"/>
    </row>
    <row r="617" spans="1:11" ht="13" x14ac:dyDescent="0.15">
      <c r="A617" s="44"/>
      <c r="B617" s="11"/>
      <c r="C617" s="18"/>
      <c r="D617" s="19"/>
      <c r="E617" s="18"/>
      <c r="F617" s="35"/>
      <c r="G617" s="35"/>
      <c r="H617" s="18"/>
      <c r="I617" s="18"/>
      <c r="J617" s="11"/>
      <c r="K617" s="42"/>
    </row>
    <row r="618" spans="1:11" ht="13" x14ac:dyDescent="0.15">
      <c r="A618" s="44"/>
      <c r="B618" s="11"/>
      <c r="C618" s="18"/>
      <c r="D618" s="19"/>
      <c r="E618" s="18"/>
      <c r="F618" s="35"/>
      <c r="G618" s="35"/>
      <c r="H618" s="18"/>
      <c r="I618" s="18"/>
      <c r="J618" s="11"/>
      <c r="K618" s="42"/>
    </row>
    <row r="619" spans="1:11" ht="13" x14ac:dyDescent="0.15">
      <c r="A619" s="44"/>
      <c r="B619" s="11"/>
      <c r="C619" s="18"/>
      <c r="D619" s="19"/>
      <c r="E619" s="18"/>
      <c r="F619" s="35"/>
      <c r="G619" s="35"/>
      <c r="H619" s="18"/>
      <c r="I619" s="18"/>
      <c r="J619" s="11"/>
      <c r="K619" s="42"/>
    </row>
    <row r="620" spans="1:11" ht="13" x14ac:dyDescent="0.15">
      <c r="A620" s="44"/>
      <c r="B620" s="11"/>
      <c r="C620" s="18"/>
      <c r="D620" s="19"/>
      <c r="E620" s="18"/>
      <c r="F620" s="35"/>
      <c r="G620" s="35"/>
      <c r="H620" s="18"/>
      <c r="I620" s="18"/>
      <c r="J620" s="11"/>
      <c r="K620" s="42"/>
    </row>
    <row r="621" spans="1:11" ht="13" x14ac:dyDescent="0.15">
      <c r="A621" s="44"/>
      <c r="B621" s="11"/>
      <c r="C621" s="18"/>
      <c r="D621" s="19"/>
      <c r="E621" s="18"/>
      <c r="F621" s="35"/>
      <c r="G621" s="35"/>
      <c r="H621" s="18"/>
      <c r="I621" s="18"/>
      <c r="J621" s="11"/>
      <c r="K621" s="42"/>
    </row>
    <row r="622" spans="1:11" ht="13" x14ac:dyDescent="0.15">
      <c r="A622" s="44"/>
      <c r="B622" s="11"/>
      <c r="C622" s="18"/>
      <c r="D622" s="19"/>
      <c r="E622" s="18"/>
      <c r="F622" s="35"/>
      <c r="G622" s="35"/>
      <c r="H622" s="18"/>
      <c r="I622" s="18"/>
      <c r="J622" s="11"/>
      <c r="K622" s="42"/>
    </row>
    <row r="623" spans="1:11" ht="13" x14ac:dyDescent="0.15">
      <c r="A623" s="44"/>
      <c r="B623" s="11"/>
      <c r="C623" s="18"/>
      <c r="D623" s="19"/>
      <c r="E623" s="18"/>
      <c r="F623" s="35"/>
      <c r="G623" s="35"/>
      <c r="H623" s="18"/>
      <c r="I623" s="18"/>
      <c r="J623" s="11"/>
      <c r="K623" s="42"/>
    </row>
    <row r="624" spans="1:11" ht="13" x14ac:dyDescent="0.15">
      <c r="A624" s="44"/>
      <c r="B624" s="11"/>
      <c r="C624" s="18"/>
      <c r="D624" s="19"/>
      <c r="E624" s="18"/>
      <c r="F624" s="35"/>
      <c r="G624" s="35"/>
      <c r="H624" s="18"/>
      <c r="I624" s="18"/>
      <c r="J624" s="11"/>
      <c r="K624" s="42"/>
    </row>
    <row r="625" spans="1:11" ht="13" x14ac:dyDescent="0.15">
      <c r="A625" s="44"/>
      <c r="B625" s="11"/>
      <c r="C625" s="18"/>
      <c r="D625" s="19"/>
      <c r="E625" s="18"/>
      <c r="F625" s="35"/>
      <c r="G625" s="35"/>
      <c r="H625" s="18"/>
      <c r="I625" s="18"/>
      <c r="J625" s="11"/>
      <c r="K625" s="42"/>
    </row>
    <row r="626" spans="1:11" ht="13" x14ac:dyDescent="0.15">
      <c r="A626" s="44"/>
      <c r="B626" s="11"/>
      <c r="C626" s="18"/>
      <c r="D626" s="19"/>
      <c r="E626" s="18"/>
      <c r="F626" s="35"/>
      <c r="G626" s="35"/>
      <c r="H626" s="18"/>
      <c r="I626" s="18"/>
      <c r="J626" s="11"/>
      <c r="K626" s="42"/>
    </row>
    <row r="627" spans="1:11" ht="13" x14ac:dyDescent="0.15">
      <c r="A627" s="44"/>
      <c r="B627" s="11"/>
      <c r="C627" s="18"/>
      <c r="D627" s="19"/>
      <c r="E627" s="18"/>
      <c r="F627" s="35"/>
      <c r="G627" s="35"/>
      <c r="H627" s="18"/>
      <c r="I627" s="18"/>
      <c r="J627" s="11"/>
      <c r="K627" s="42"/>
    </row>
    <row r="628" spans="1:11" ht="13" x14ac:dyDescent="0.15">
      <c r="A628" s="44"/>
      <c r="B628" s="11"/>
      <c r="C628" s="18"/>
      <c r="D628" s="19"/>
      <c r="E628" s="18"/>
      <c r="F628" s="35"/>
      <c r="G628" s="35"/>
      <c r="H628" s="18"/>
      <c r="I628" s="18"/>
      <c r="J628" s="11"/>
      <c r="K628" s="42"/>
    </row>
    <row r="629" spans="1:11" ht="13" x14ac:dyDescent="0.15">
      <c r="A629" s="44"/>
      <c r="B629" s="11"/>
      <c r="C629" s="18"/>
      <c r="D629" s="19"/>
      <c r="E629" s="18"/>
      <c r="F629" s="35"/>
      <c r="G629" s="35"/>
      <c r="H629" s="18"/>
      <c r="I629" s="18"/>
      <c r="J629" s="11"/>
      <c r="K629" s="42"/>
    </row>
    <row r="630" spans="1:11" ht="13" x14ac:dyDescent="0.15">
      <c r="A630" s="44"/>
      <c r="B630" s="11"/>
      <c r="C630" s="18"/>
      <c r="D630" s="19"/>
      <c r="E630" s="18"/>
      <c r="F630" s="35"/>
      <c r="G630" s="35"/>
      <c r="H630" s="18"/>
      <c r="I630" s="18"/>
      <c r="J630" s="11"/>
      <c r="K630" s="42"/>
    </row>
    <row r="631" spans="1:11" ht="13" x14ac:dyDescent="0.15">
      <c r="A631" s="44"/>
      <c r="B631" s="11"/>
      <c r="C631" s="18"/>
      <c r="D631" s="19"/>
      <c r="E631" s="18"/>
      <c r="F631" s="35"/>
      <c r="G631" s="35"/>
      <c r="H631" s="18"/>
      <c r="I631" s="18"/>
      <c r="J631" s="11"/>
      <c r="K631" s="42"/>
    </row>
    <row r="632" spans="1:11" ht="13" x14ac:dyDescent="0.15">
      <c r="A632" s="44"/>
      <c r="B632" s="11"/>
      <c r="C632" s="18"/>
      <c r="D632" s="19"/>
      <c r="E632" s="18"/>
      <c r="F632" s="35"/>
      <c r="G632" s="35"/>
      <c r="H632" s="18"/>
      <c r="I632" s="18"/>
      <c r="J632" s="11"/>
      <c r="K632" s="42"/>
    </row>
    <row r="633" spans="1:11" ht="13" x14ac:dyDescent="0.15">
      <c r="A633" s="44"/>
      <c r="B633" s="11"/>
      <c r="C633" s="18"/>
      <c r="D633" s="19"/>
      <c r="E633" s="18"/>
      <c r="F633" s="35"/>
      <c r="G633" s="35"/>
      <c r="H633" s="18"/>
      <c r="I633" s="18"/>
      <c r="J633" s="11"/>
      <c r="K633" s="42"/>
    </row>
    <row r="634" spans="1:11" ht="13" x14ac:dyDescent="0.15">
      <c r="A634" s="44"/>
      <c r="B634" s="11"/>
      <c r="C634" s="18"/>
      <c r="D634" s="19"/>
      <c r="E634" s="18"/>
      <c r="F634" s="35"/>
      <c r="G634" s="35"/>
      <c r="H634" s="18"/>
      <c r="I634" s="18"/>
      <c r="J634" s="11"/>
      <c r="K634" s="42"/>
    </row>
    <row r="635" spans="1:11" ht="13" x14ac:dyDescent="0.15">
      <c r="A635" s="44"/>
      <c r="B635" s="11"/>
      <c r="C635" s="18"/>
      <c r="D635" s="19"/>
      <c r="E635" s="18"/>
      <c r="F635" s="35"/>
      <c r="G635" s="35"/>
      <c r="H635" s="18"/>
      <c r="I635" s="18"/>
      <c r="J635" s="11"/>
      <c r="K635" s="42"/>
    </row>
    <row r="636" spans="1:11" ht="13" x14ac:dyDescent="0.15">
      <c r="A636" s="44"/>
      <c r="B636" s="11"/>
      <c r="C636" s="18"/>
      <c r="D636" s="19"/>
      <c r="E636" s="18"/>
      <c r="F636" s="35"/>
      <c r="G636" s="35"/>
      <c r="H636" s="18"/>
      <c r="I636" s="18"/>
      <c r="J636" s="11"/>
      <c r="K636" s="42"/>
    </row>
    <row r="637" spans="1:11" ht="13" x14ac:dyDescent="0.15">
      <c r="A637" s="44"/>
      <c r="B637" s="11"/>
      <c r="C637" s="18"/>
      <c r="D637" s="19"/>
      <c r="E637" s="18"/>
      <c r="F637" s="35"/>
      <c r="G637" s="35"/>
      <c r="H637" s="18"/>
      <c r="I637" s="18"/>
      <c r="J637" s="11"/>
      <c r="K637" s="42"/>
    </row>
    <row r="638" spans="1:11" ht="13" x14ac:dyDescent="0.15">
      <c r="A638" s="44"/>
      <c r="B638" s="11"/>
      <c r="C638" s="18"/>
      <c r="D638" s="19"/>
      <c r="E638" s="18"/>
      <c r="F638" s="35"/>
      <c r="G638" s="35"/>
      <c r="H638" s="18"/>
      <c r="I638" s="18"/>
      <c r="J638" s="11"/>
      <c r="K638" s="42"/>
    </row>
    <row r="639" spans="1:11" ht="13" x14ac:dyDescent="0.15">
      <c r="A639" s="44"/>
      <c r="B639" s="11"/>
      <c r="C639" s="18"/>
      <c r="D639" s="19"/>
      <c r="E639" s="18"/>
      <c r="F639" s="35"/>
      <c r="G639" s="35"/>
      <c r="H639" s="18"/>
      <c r="I639" s="18"/>
      <c r="J639" s="11"/>
      <c r="K639" s="42"/>
    </row>
    <row r="640" spans="1:11" ht="13" x14ac:dyDescent="0.15">
      <c r="A640" s="44"/>
      <c r="B640" s="11"/>
      <c r="C640" s="18"/>
      <c r="D640" s="19"/>
      <c r="E640" s="18"/>
      <c r="F640" s="35"/>
      <c r="G640" s="35"/>
      <c r="H640" s="18"/>
      <c r="I640" s="18"/>
      <c r="J640" s="11"/>
      <c r="K640" s="42"/>
    </row>
    <row r="641" spans="1:11" ht="13" x14ac:dyDescent="0.15">
      <c r="A641" s="44"/>
      <c r="B641" s="11"/>
      <c r="C641" s="18"/>
      <c r="D641" s="19"/>
      <c r="E641" s="18"/>
      <c r="F641" s="35"/>
      <c r="G641" s="35"/>
      <c r="H641" s="18"/>
      <c r="I641" s="18"/>
      <c r="J641" s="11"/>
      <c r="K641" s="42"/>
    </row>
    <row r="642" spans="1:11" ht="13" x14ac:dyDescent="0.15">
      <c r="A642" s="44"/>
      <c r="B642" s="11"/>
      <c r="C642" s="18"/>
      <c r="D642" s="19"/>
      <c r="E642" s="18"/>
      <c r="F642" s="35"/>
      <c r="G642" s="35"/>
      <c r="H642" s="18"/>
      <c r="I642" s="18"/>
      <c r="J642" s="11"/>
      <c r="K642" s="42"/>
    </row>
    <row r="643" spans="1:11" ht="13" x14ac:dyDescent="0.15">
      <c r="A643" s="44"/>
      <c r="B643" s="11"/>
      <c r="C643" s="18"/>
      <c r="D643" s="19"/>
      <c r="E643" s="18"/>
      <c r="F643" s="35"/>
      <c r="G643" s="35"/>
      <c r="H643" s="18"/>
      <c r="I643" s="18"/>
      <c r="J643" s="11"/>
      <c r="K643" s="42"/>
    </row>
    <row r="644" spans="1:11" ht="13" x14ac:dyDescent="0.15">
      <c r="A644" s="44"/>
      <c r="B644" s="11"/>
      <c r="C644" s="18"/>
      <c r="D644" s="19"/>
      <c r="E644" s="18"/>
      <c r="F644" s="35"/>
      <c r="G644" s="35"/>
      <c r="H644" s="18"/>
      <c r="I644" s="18"/>
      <c r="J644" s="11"/>
      <c r="K644" s="42"/>
    </row>
    <row r="645" spans="1:11" ht="13" x14ac:dyDescent="0.15">
      <c r="A645" s="44"/>
      <c r="B645" s="11"/>
      <c r="C645" s="18"/>
      <c r="D645" s="19"/>
      <c r="E645" s="18"/>
      <c r="F645" s="35"/>
      <c r="G645" s="35"/>
      <c r="H645" s="18"/>
      <c r="I645" s="18"/>
      <c r="J645" s="11"/>
      <c r="K645" s="42"/>
    </row>
    <row r="646" spans="1:11" ht="13" x14ac:dyDescent="0.15">
      <c r="A646" s="44"/>
      <c r="B646" s="11"/>
      <c r="C646" s="18"/>
      <c r="D646" s="19"/>
      <c r="E646" s="18"/>
      <c r="F646" s="35"/>
      <c r="G646" s="35"/>
      <c r="H646" s="18"/>
      <c r="I646" s="18"/>
      <c r="J646" s="11"/>
      <c r="K646" s="42"/>
    </row>
    <row r="647" spans="1:11" ht="13" x14ac:dyDescent="0.15">
      <c r="A647" s="44"/>
      <c r="B647" s="11"/>
      <c r="C647" s="18"/>
      <c r="D647" s="19"/>
      <c r="E647" s="18"/>
      <c r="F647" s="35"/>
      <c r="G647" s="35"/>
      <c r="H647" s="18"/>
      <c r="I647" s="18"/>
      <c r="J647" s="11"/>
      <c r="K647" s="42"/>
    </row>
    <row r="648" spans="1:11" ht="13" x14ac:dyDescent="0.15">
      <c r="A648" s="44"/>
      <c r="B648" s="11"/>
      <c r="C648" s="18"/>
      <c r="D648" s="19"/>
      <c r="E648" s="18"/>
      <c r="F648" s="35"/>
      <c r="G648" s="35"/>
      <c r="H648" s="18"/>
      <c r="I648" s="18"/>
      <c r="J648" s="11"/>
      <c r="K648" s="42"/>
    </row>
    <row r="649" spans="1:11" ht="13" x14ac:dyDescent="0.15">
      <c r="A649" s="44"/>
      <c r="B649" s="11"/>
      <c r="C649" s="18"/>
      <c r="D649" s="19"/>
      <c r="E649" s="18"/>
      <c r="F649" s="35"/>
      <c r="G649" s="35"/>
      <c r="H649" s="18"/>
      <c r="I649" s="18"/>
      <c r="J649" s="11"/>
      <c r="K649" s="42"/>
    </row>
    <row r="650" spans="1:11" ht="13" x14ac:dyDescent="0.15">
      <c r="A650" s="44"/>
      <c r="B650" s="11"/>
      <c r="C650" s="18"/>
      <c r="D650" s="19"/>
      <c r="E650" s="18"/>
      <c r="F650" s="35"/>
      <c r="G650" s="35"/>
      <c r="H650" s="18"/>
      <c r="I650" s="18"/>
      <c r="J650" s="11"/>
      <c r="K650" s="42"/>
    </row>
    <row r="651" spans="1:11" ht="13" x14ac:dyDescent="0.15">
      <c r="A651" s="44"/>
      <c r="B651" s="11"/>
      <c r="C651" s="18"/>
      <c r="D651" s="19"/>
      <c r="E651" s="18"/>
      <c r="F651" s="35"/>
      <c r="G651" s="35"/>
      <c r="H651" s="18"/>
      <c r="I651" s="18"/>
      <c r="J651" s="11"/>
      <c r="K651" s="42"/>
    </row>
    <row r="652" spans="1:11" ht="13" x14ac:dyDescent="0.15">
      <c r="A652" s="44"/>
      <c r="B652" s="11"/>
      <c r="C652" s="18"/>
      <c r="D652" s="19"/>
      <c r="E652" s="18"/>
      <c r="F652" s="35"/>
      <c r="G652" s="35"/>
      <c r="H652" s="18"/>
      <c r="I652" s="18"/>
      <c r="J652" s="11"/>
      <c r="K652" s="42"/>
    </row>
    <row r="653" spans="1:11" ht="13" x14ac:dyDescent="0.15">
      <c r="A653" s="44"/>
      <c r="B653" s="11"/>
      <c r="C653" s="18"/>
      <c r="D653" s="19"/>
      <c r="E653" s="18"/>
      <c r="F653" s="35"/>
      <c r="G653" s="35"/>
      <c r="H653" s="18"/>
      <c r="I653" s="18"/>
      <c r="J653" s="11"/>
      <c r="K653" s="42"/>
    </row>
    <row r="654" spans="1:11" ht="13" x14ac:dyDescent="0.15">
      <c r="A654" s="44"/>
      <c r="B654" s="11"/>
      <c r="C654" s="18"/>
      <c r="D654" s="19"/>
      <c r="E654" s="18"/>
      <c r="F654" s="35"/>
      <c r="G654" s="35"/>
      <c r="H654" s="18"/>
      <c r="I654" s="18"/>
      <c r="J654" s="11"/>
      <c r="K654" s="42"/>
    </row>
    <row r="655" spans="1:11" ht="13" x14ac:dyDescent="0.15">
      <c r="A655" s="44"/>
      <c r="B655" s="11"/>
      <c r="C655" s="18"/>
      <c r="D655" s="19"/>
      <c r="E655" s="18"/>
      <c r="F655" s="35"/>
      <c r="G655" s="35"/>
      <c r="H655" s="18"/>
      <c r="I655" s="18"/>
      <c r="J655" s="11"/>
      <c r="K655" s="42"/>
    </row>
    <row r="656" spans="1:11" ht="13" x14ac:dyDescent="0.15">
      <c r="A656" s="44"/>
      <c r="B656" s="11"/>
      <c r="C656" s="18"/>
      <c r="D656" s="19"/>
      <c r="E656" s="18"/>
      <c r="F656" s="35"/>
      <c r="G656" s="35"/>
      <c r="H656" s="18"/>
      <c r="I656" s="18"/>
      <c r="J656" s="11"/>
      <c r="K656" s="42"/>
    </row>
    <row r="657" spans="1:11" ht="13" x14ac:dyDescent="0.15">
      <c r="A657" s="44"/>
      <c r="B657" s="11"/>
      <c r="C657" s="18"/>
      <c r="D657" s="19"/>
      <c r="E657" s="18"/>
      <c r="F657" s="35"/>
      <c r="G657" s="35"/>
      <c r="H657" s="18"/>
      <c r="I657" s="18"/>
      <c r="J657" s="11"/>
      <c r="K657" s="42"/>
    </row>
    <row r="658" spans="1:11" ht="13" x14ac:dyDescent="0.15">
      <c r="A658" s="44"/>
      <c r="B658" s="11"/>
      <c r="C658" s="18"/>
      <c r="D658" s="19"/>
      <c r="E658" s="18"/>
      <c r="F658" s="35"/>
      <c r="G658" s="35"/>
      <c r="H658" s="18"/>
      <c r="I658" s="18"/>
      <c r="J658" s="11"/>
      <c r="K658" s="42"/>
    </row>
    <row r="659" spans="1:11" ht="13" x14ac:dyDescent="0.15">
      <c r="A659" s="44"/>
      <c r="B659" s="11"/>
      <c r="C659" s="18"/>
      <c r="D659" s="19"/>
      <c r="E659" s="18"/>
      <c r="F659" s="35"/>
      <c r="G659" s="35"/>
      <c r="H659" s="18"/>
      <c r="I659" s="18"/>
      <c r="J659" s="11"/>
      <c r="K659" s="42"/>
    </row>
    <row r="660" spans="1:11" ht="13" x14ac:dyDescent="0.15">
      <c r="A660" s="44"/>
      <c r="B660" s="11"/>
      <c r="C660" s="18"/>
      <c r="D660" s="19"/>
      <c r="E660" s="18"/>
      <c r="F660" s="35"/>
      <c r="G660" s="35"/>
      <c r="H660" s="18"/>
      <c r="I660" s="18"/>
      <c r="J660" s="11"/>
      <c r="K660" s="42"/>
    </row>
    <row r="661" spans="1:11" ht="13" x14ac:dyDescent="0.15">
      <c r="A661" s="44"/>
      <c r="B661" s="11"/>
      <c r="C661" s="18"/>
      <c r="D661" s="19"/>
      <c r="E661" s="18"/>
      <c r="F661" s="35"/>
      <c r="G661" s="35"/>
      <c r="H661" s="18"/>
      <c r="I661" s="18"/>
      <c r="J661" s="11"/>
      <c r="K661" s="42"/>
    </row>
    <row r="662" spans="1:11" ht="13" x14ac:dyDescent="0.15">
      <c r="A662" s="44"/>
      <c r="B662" s="11"/>
      <c r="C662" s="18"/>
      <c r="D662" s="19"/>
      <c r="E662" s="18"/>
      <c r="F662" s="35"/>
      <c r="G662" s="35"/>
      <c r="H662" s="18"/>
      <c r="I662" s="18"/>
      <c r="J662" s="11"/>
      <c r="K662" s="42"/>
    </row>
    <row r="663" spans="1:11" ht="13" x14ac:dyDescent="0.15">
      <c r="A663" s="44"/>
      <c r="B663" s="11"/>
      <c r="C663" s="18"/>
      <c r="D663" s="19"/>
      <c r="E663" s="18"/>
      <c r="F663" s="35"/>
      <c r="G663" s="35"/>
      <c r="H663" s="18"/>
      <c r="I663" s="18"/>
      <c r="J663" s="11"/>
      <c r="K663" s="42"/>
    </row>
    <row r="664" spans="1:11" ht="13" x14ac:dyDescent="0.15">
      <c r="A664" s="44"/>
      <c r="B664" s="11"/>
      <c r="C664" s="18"/>
      <c r="D664" s="19"/>
      <c r="E664" s="18"/>
      <c r="F664" s="35"/>
      <c r="G664" s="35"/>
      <c r="H664" s="18"/>
      <c r="I664" s="18"/>
      <c r="J664" s="11"/>
      <c r="K664" s="42"/>
    </row>
    <row r="665" spans="1:11" ht="13" x14ac:dyDescent="0.15">
      <c r="A665" s="44"/>
      <c r="B665" s="11"/>
      <c r="C665" s="18"/>
      <c r="D665" s="19"/>
      <c r="E665" s="18"/>
      <c r="F665" s="35"/>
      <c r="G665" s="35"/>
      <c r="H665" s="18"/>
      <c r="I665" s="18"/>
      <c r="J665" s="11"/>
      <c r="K665" s="42"/>
    </row>
    <row r="666" spans="1:11" ht="13" x14ac:dyDescent="0.15">
      <c r="A666" s="44"/>
      <c r="B666" s="11"/>
      <c r="C666" s="18"/>
      <c r="D666" s="19"/>
      <c r="E666" s="18"/>
      <c r="F666" s="35"/>
      <c r="G666" s="35"/>
      <c r="H666" s="18"/>
      <c r="I666" s="18"/>
      <c r="J666" s="11"/>
      <c r="K666" s="42"/>
    </row>
    <row r="667" spans="1:11" ht="13" x14ac:dyDescent="0.15">
      <c r="A667" s="44"/>
      <c r="B667" s="11"/>
      <c r="C667" s="18"/>
      <c r="D667" s="19"/>
      <c r="E667" s="18"/>
      <c r="F667" s="35"/>
      <c r="G667" s="35"/>
      <c r="H667" s="18"/>
      <c r="I667" s="18"/>
      <c r="J667" s="11"/>
      <c r="K667" s="42"/>
    </row>
    <row r="668" spans="1:11" ht="13" x14ac:dyDescent="0.15">
      <c r="A668" s="44"/>
      <c r="B668" s="11"/>
      <c r="C668" s="18"/>
      <c r="D668" s="19"/>
      <c r="E668" s="18"/>
      <c r="F668" s="35"/>
      <c r="G668" s="35"/>
      <c r="H668" s="18"/>
      <c r="I668" s="18"/>
      <c r="J668" s="11"/>
      <c r="K668" s="42"/>
    </row>
    <row r="669" spans="1:11" ht="13" x14ac:dyDescent="0.15">
      <c r="A669" s="44"/>
      <c r="B669" s="11"/>
      <c r="C669" s="18"/>
      <c r="D669" s="19"/>
      <c r="E669" s="18"/>
      <c r="F669" s="35"/>
      <c r="G669" s="35"/>
      <c r="H669" s="18"/>
      <c r="I669" s="18"/>
      <c r="J669" s="11"/>
      <c r="K669" s="42"/>
    </row>
    <row r="670" spans="1:11" ht="13" x14ac:dyDescent="0.15">
      <c r="A670" s="44"/>
      <c r="B670" s="11"/>
      <c r="C670" s="18"/>
      <c r="D670" s="19"/>
      <c r="E670" s="18"/>
      <c r="F670" s="35"/>
      <c r="G670" s="35"/>
      <c r="H670" s="18"/>
      <c r="I670" s="18"/>
      <c r="J670" s="11"/>
      <c r="K670" s="42"/>
    </row>
    <row r="671" spans="1:11" ht="13" x14ac:dyDescent="0.15">
      <c r="A671" s="44"/>
      <c r="B671" s="11"/>
      <c r="C671" s="18"/>
      <c r="D671" s="19"/>
      <c r="E671" s="18"/>
      <c r="F671" s="35"/>
      <c r="G671" s="35"/>
      <c r="H671" s="18"/>
      <c r="I671" s="18"/>
      <c r="J671" s="11"/>
      <c r="K671" s="42"/>
    </row>
    <row r="672" spans="1:11" ht="13" x14ac:dyDescent="0.15">
      <c r="A672" s="44"/>
      <c r="B672" s="11"/>
      <c r="C672" s="18"/>
      <c r="D672" s="19"/>
      <c r="E672" s="18"/>
      <c r="F672" s="35"/>
      <c r="G672" s="35"/>
      <c r="H672" s="18"/>
      <c r="I672" s="18"/>
      <c r="J672" s="11"/>
      <c r="K672" s="42"/>
    </row>
    <row r="673" spans="1:11" ht="13" x14ac:dyDescent="0.15">
      <c r="A673" s="44"/>
      <c r="B673" s="11"/>
      <c r="C673" s="18"/>
      <c r="D673" s="19"/>
      <c r="E673" s="18"/>
      <c r="F673" s="35"/>
      <c r="G673" s="35"/>
      <c r="H673" s="18"/>
      <c r="I673" s="18"/>
      <c r="J673" s="11"/>
      <c r="K673" s="42"/>
    </row>
    <row r="674" spans="1:11" ht="13" x14ac:dyDescent="0.15">
      <c r="A674" s="44"/>
      <c r="B674" s="11"/>
      <c r="C674" s="18"/>
      <c r="D674" s="19"/>
      <c r="E674" s="18"/>
      <c r="F674" s="35"/>
      <c r="G674" s="35"/>
      <c r="H674" s="18"/>
      <c r="I674" s="18"/>
      <c r="J674" s="11"/>
      <c r="K674" s="42"/>
    </row>
    <row r="675" spans="1:11" ht="13" x14ac:dyDescent="0.15">
      <c r="A675" s="44"/>
      <c r="B675" s="11"/>
      <c r="C675" s="18"/>
      <c r="D675" s="19"/>
      <c r="E675" s="18"/>
      <c r="F675" s="35"/>
      <c r="G675" s="35"/>
      <c r="H675" s="18"/>
      <c r="I675" s="18"/>
      <c r="J675" s="11"/>
      <c r="K675" s="42"/>
    </row>
    <row r="676" spans="1:11" ht="13" x14ac:dyDescent="0.15">
      <c r="A676" s="44"/>
      <c r="B676" s="11"/>
      <c r="C676" s="18"/>
      <c r="D676" s="19"/>
      <c r="E676" s="18"/>
      <c r="F676" s="35"/>
      <c r="G676" s="35"/>
      <c r="H676" s="18"/>
      <c r="I676" s="18"/>
      <c r="J676" s="11"/>
      <c r="K676" s="42"/>
    </row>
    <row r="677" spans="1:11" ht="13" x14ac:dyDescent="0.15">
      <c r="A677" s="44"/>
      <c r="B677" s="11"/>
      <c r="C677" s="18"/>
      <c r="D677" s="19"/>
      <c r="E677" s="18"/>
      <c r="F677" s="35"/>
      <c r="G677" s="35"/>
      <c r="H677" s="18"/>
      <c r="I677" s="18"/>
      <c r="J677" s="11"/>
      <c r="K677" s="42"/>
    </row>
    <row r="678" spans="1:11" ht="13" x14ac:dyDescent="0.15">
      <c r="A678" s="44"/>
      <c r="B678" s="11"/>
      <c r="C678" s="18"/>
      <c r="D678" s="19"/>
      <c r="E678" s="18"/>
      <c r="F678" s="35"/>
      <c r="G678" s="35"/>
      <c r="H678" s="18"/>
      <c r="I678" s="18"/>
      <c r="J678" s="11"/>
      <c r="K678" s="42"/>
    </row>
    <row r="679" spans="1:11" ht="13" x14ac:dyDescent="0.15">
      <c r="A679" s="44"/>
      <c r="B679" s="11"/>
      <c r="C679" s="18"/>
      <c r="D679" s="19"/>
      <c r="E679" s="18"/>
      <c r="F679" s="35"/>
      <c r="G679" s="35"/>
      <c r="H679" s="18"/>
      <c r="I679" s="18"/>
      <c r="J679" s="11"/>
      <c r="K679" s="42"/>
    </row>
    <row r="680" spans="1:11" ht="13" x14ac:dyDescent="0.15">
      <c r="A680" s="44"/>
      <c r="B680" s="11"/>
      <c r="C680" s="18"/>
      <c r="D680" s="19"/>
      <c r="E680" s="18"/>
      <c r="F680" s="35"/>
      <c r="G680" s="35"/>
      <c r="H680" s="18"/>
      <c r="I680" s="18"/>
      <c r="J680" s="11"/>
      <c r="K680" s="42"/>
    </row>
    <row r="681" spans="1:11" ht="13" x14ac:dyDescent="0.15">
      <c r="A681" s="44"/>
      <c r="B681" s="11"/>
      <c r="C681" s="18"/>
      <c r="D681" s="19"/>
      <c r="E681" s="18"/>
      <c r="F681" s="35"/>
      <c r="G681" s="35"/>
      <c r="H681" s="18"/>
      <c r="I681" s="18"/>
      <c r="J681" s="11"/>
      <c r="K681" s="42"/>
    </row>
    <row r="682" spans="1:11" ht="13" x14ac:dyDescent="0.15">
      <c r="A682" s="44"/>
      <c r="B682" s="11"/>
      <c r="C682" s="18"/>
      <c r="D682" s="19"/>
      <c r="E682" s="18"/>
      <c r="F682" s="35"/>
      <c r="G682" s="35"/>
      <c r="H682" s="18"/>
      <c r="I682" s="18"/>
      <c r="J682" s="11"/>
      <c r="K682" s="42"/>
    </row>
    <row r="683" spans="1:11" ht="13" x14ac:dyDescent="0.15">
      <c r="A683" s="44"/>
      <c r="B683" s="11"/>
      <c r="C683" s="18"/>
      <c r="D683" s="19"/>
      <c r="E683" s="18"/>
      <c r="F683" s="35"/>
      <c r="G683" s="35"/>
      <c r="H683" s="18"/>
      <c r="I683" s="18"/>
      <c r="J683" s="11"/>
      <c r="K683" s="42"/>
    </row>
    <row r="684" spans="1:11" ht="13" x14ac:dyDescent="0.15">
      <c r="A684" s="44"/>
      <c r="B684" s="11"/>
      <c r="C684" s="18"/>
      <c r="D684" s="19"/>
      <c r="E684" s="18"/>
      <c r="F684" s="35"/>
      <c r="G684" s="35"/>
      <c r="H684" s="18"/>
      <c r="I684" s="18"/>
      <c r="J684" s="11"/>
      <c r="K684" s="42"/>
    </row>
    <row r="685" spans="1:11" ht="13" x14ac:dyDescent="0.15">
      <c r="A685" s="44"/>
      <c r="B685" s="11"/>
      <c r="C685" s="18"/>
      <c r="D685" s="19"/>
      <c r="E685" s="18"/>
      <c r="F685" s="35"/>
      <c r="G685" s="35"/>
      <c r="H685" s="18"/>
      <c r="I685" s="18"/>
      <c r="J685" s="11"/>
      <c r="K685" s="42"/>
    </row>
    <row r="686" spans="1:11" ht="13" x14ac:dyDescent="0.15">
      <c r="A686" s="44"/>
      <c r="B686" s="11"/>
      <c r="C686" s="18"/>
      <c r="D686" s="19"/>
      <c r="E686" s="18"/>
      <c r="F686" s="35"/>
      <c r="G686" s="35"/>
      <c r="H686" s="18"/>
      <c r="I686" s="18"/>
      <c r="J686" s="11"/>
      <c r="K686" s="42"/>
    </row>
    <row r="687" spans="1:11" ht="13" x14ac:dyDescent="0.15">
      <c r="A687" s="44"/>
      <c r="B687" s="11"/>
      <c r="C687" s="18"/>
      <c r="D687" s="19"/>
      <c r="E687" s="18"/>
      <c r="F687" s="35"/>
      <c r="G687" s="35"/>
      <c r="H687" s="18"/>
      <c r="I687" s="18"/>
      <c r="J687" s="11"/>
      <c r="K687" s="42"/>
    </row>
    <row r="688" spans="1:11" ht="13" x14ac:dyDescent="0.15">
      <c r="A688" s="44"/>
      <c r="B688" s="11"/>
      <c r="C688" s="18"/>
      <c r="D688" s="19"/>
      <c r="E688" s="18"/>
      <c r="F688" s="35"/>
      <c r="G688" s="35"/>
      <c r="H688" s="18"/>
      <c r="I688" s="18"/>
      <c r="J688" s="11"/>
      <c r="K688" s="42"/>
    </row>
    <row r="689" spans="1:11" ht="13" x14ac:dyDescent="0.15">
      <c r="A689" s="44"/>
      <c r="B689" s="11"/>
      <c r="C689" s="18"/>
      <c r="D689" s="19"/>
      <c r="E689" s="18"/>
      <c r="F689" s="35"/>
      <c r="G689" s="35"/>
      <c r="H689" s="18"/>
      <c r="I689" s="18"/>
      <c r="J689" s="11"/>
      <c r="K689" s="42"/>
    </row>
    <row r="690" spans="1:11" ht="13" x14ac:dyDescent="0.15">
      <c r="A690" s="44"/>
      <c r="B690" s="11"/>
      <c r="C690" s="18"/>
      <c r="D690" s="19"/>
      <c r="E690" s="18"/>
      <c r="F690" s="35"/>
      <c r="G690" s="35"/>
      <c r="H690" s="18"/>
      <c r="I690" s="18"/>
      <c r="J690" s="11"/>
      <c r="K690" s="42"/>
    </row>
    <row r="691" spans="1:11" ht="13" x14ac:dyDescent="0.15">
      <c r="A691" s="44"/>
      <c r="B691" s="11"/>
      <c r="C691" s="18"/>
      <c r="D691" s="19"/>
      <c r="E691" s="18"/>
      <c r="F691" s="35"/>
      <c r="G691" s="35"/>
      <c r="H691" s="18"/>
      <c r="I691" s="18"/>
      <c r="J691" s="11"/>
      <c r="K691" s="42"/>
    </row>
    <row r="692" spans="1:11" ht="13" x14ac:dyDescent="0.15">
      <c r="A692" s="44"/>
      <c r="B692" s="11"/>
      <c r="C692" s="18"/>
      <c r="D692" s="19"/>
      <c r="E692" s="18"/>
      <c r="F692" s="35"/>
      <c r="G692" s="35"/>
      <c r="H692" s="18"/>
      <c r="I692" s="18"/>
      <c r="J692" s="11"/>
      <c r="K692" s="42"/>
    </row>
    <row r="693" spans="1:11" ht="13" x14ac:dyDescent="0.15">
      <c r="A693" s="44"/>
      <c r="B693" s="11"/>
      <c r="C693" s="18"/>
      <c r="D693" s="19"/>
      <c r="E693" s="18"/>
      <c r="F693" s="35"/>
      <c r="G693" s="35"/>
      <c r="H693" s="18"/>
      <c r="I693" s="18"/>
      <c r="J693" s="11"/>
      <c r="K693" s="42"/>
    </row>
    <row r="694" spans="1:11" ht="13" x14ac:dyDescent="0.15">
      <c r="A694" s="44"/>
      <c r="B694" s="11"/>
      <c r="C694" s="18"/>
      <c r="D694" s="19"/>
      <c r="E694" s="18"/>
      <c r="F694" s="35"/>
      <c r="G694" s="35"/>
      <c r="H694" s="18"/>
      <c r="I694" s="18"/>
      <c r="J694" s="11"/>
      <c r="K694" s="42"/>
    </row>
    <row r="695" spans="1:11" ht="13" x14ac:dyDescent="0.15">
      <c r="A695" s="44"/>
      <c r="B695" s="11"/>
      <c r="C695" s="18"/>
      <c r="D695" s="19"/>
      <c r="E695" s="18"/>
      <c r="F695" s="35"/>
      <c r="G695" s="35"/>
      <c r="H695" s="18"/>
      <c r="I695" s="18"/>
      <c r="J695" s="11"/>
      <c r="K695" s="42"/>
    </row>
    <row r="696" spans="1:11" ht="13" x14ac:dyDescent="0.15">
      <c r="A696" s="44"/>
      <c r="B696" s="11"/>
      <c r="C696" s="18"/>
      <c r="D696" s="19"/>
      <c r="E696" s="18"/>
      <c r="F696" s="35"/>
      <c r="G696" s="35"/>
      <c r="H696" s="18"/>
      <c r="I696" s="18"/>
      <c r="J696" s="11"/>
      <c r="K696" s="42"/>
    </row>
    <row r="697" spans="1:11" ht="13" x14ac:dyDescent="0.15">
      <c r="A697" s="44"/>
      <c r="B697" s="11"/>
      <c r="C697" s="18"/>
      <c r="D697" s="19"/>
      <c r="E697" s="18"/>
      <c r="F697" s="35"/>
      <c r="G697" s="35"/>
      <c r="H697" s="18"/>
      <c r="I697" s="18"/>
      <c r="J697" s="11"/>
      <c r="K697" s="42"/>
    </row>
    <row r="698" spans="1:11" ht="13" x14ac:dyDescent="0.15">
      <c r="A698" s="44"/>
      <c r="B698" s="11"/>
      <c r="C698" s="18"/>
      <c r="D698" s="19"/>
      <c r="E698" s="18"/>
      <c r="F698" s="35"/>
      <c r="G698" s="35"/>
      <c r="H698" s="18"/>
      <c r="I698" s="18"/>
      <c r="J698" s="11"/>
      <c r="K698" s="42"/>
    </row>
    <row r="699" spans="1:11" ht="13" x14ac:dyDescent="0.15">
      <c r="A699" s="44"/>
      <c r="B699" s="11"/>
      <c r="C699" s="18"/>
      <c r="D699" s="19"/>
      <c r="E699" s="18"/>
      <c r="F699" s="35"/>
      <c r="G699" s="35"/>
      <c r="H699" s="18"/>
      <c r="I699" s="18"/>
      <c r="J699" s="11"/>
      <c r="K699" s="42"/>
    </row>
    <row r="700" spans="1:11" ht="13" x14ac:dyDescent="0.15">
      <c r="A700" s="44"/>
      <c r="B700" s="11"/>
      <c r="C700" s="18"/>
      <c r="D700" s="19"/>
      <c r="E700" s="18"/>
      <c r="F700" s="35"/>
      <c r="G700" s="35"/>
      <c r="H700" s="18"/>
      <c r="I700" s="18"/>
      <c r="J700" s="11"/>
      <c r="K700" s="42"/>
    </row>
    <row r="701" spans="1:11" ht="13" x14ac:dyDescent="0.15">
      <c r="A701" s="44"/>
      <c r="B701" s="11"/>
      <c r="C701" s="18"/>
      <c r="D701" s="19"/>
      <c r="E701" s="18"/>
      <c r="F701" s="35"/>
      <c r="G701" s="35"/>
      <c r="H701" s="18"/>
      <c r="I701" s="18"/>
      <c r="J701" s="11"/>
      <c r="K701" s="42"/>
    </row>
    <row r="702" spans="1:11" ht="13" x14ac:dyDescent="0.15">
      <c r="A702" s="44"/>
      <c r="B702" s="11"/>
      <c r="C702" s="18"/>
      <c r="D702" s="19"/>
      <c r="E702" s="18"/>
      <c r="F702" s="35"/>
      <c r="G702" s="35"/>
      <c r="H702" s="18"/>
      <c r="I702" s="18"/>
      <c r="J702" s="11"/>
      <c r="K702" s="42"/>
    </row>
    <row r="703" spans="1:11" ht="13" x14ac:dyDescent="0.15">
      <c r="A703" s="44"/>
      <c r="B703" s="11"/>
      <c r="C703" s="18"/>
      <c r="D703" s="19"/>
      <c r="E703" s="18"/>
      <c r="F703" s="35"/>
      <c r="G703" s="35"/>
      <c r="H703" s="18"/>
      <c r="I703" s="18"/>
      <c r="J703" s="11"/>
      <c r="K703" s="42"/>
    </row>
    <row r="704" spans="1:11" ht="13" x14ac:dyDescent="0.15">
      <c r="A704" s="44"/>
      <c r="B704" s="11"/>
      <c r="C704" s="18"/>
      <c r="D704" s="19"/>
      <c r="E704" s="18"/>
      <c r="F704" s="35"/>
      <c r="G704" s="35"/>
      <c r="H704" s="18"/>
      <c r="I704" s="18"/>
      <c r="J704" s="11"/>
      <c r="K704" s="42"/>
    </row>
    <row r="705" spans="1:11" ht="13" x14ac:dyDescent="0.15">
      <c r="A705" s="44"/>
      <c r="B705" s="11"/>
      <c r="C705" s="18"/>
      <c r="D705" s="19"/>
      <c r="E705" s="18"/>
      <c r="F705" s="35"/>
      <c r="G705" s="35"/>
      <c r="H705" s="18"/>
      <c r="I705" s="18"/>
      <c r="J705" s="11"/>
      <c r="K705" s="42"/>
    </row>
    <row r="706" spans="1:11" ht="13" x14ac:dyDescent="0.15">
      <c r="A706" s="44"/>
      <c r="B706" s="11"/>
      <c r="C706" s="18"/>
      <c r="D706" s="19"/>
      <c r="E706" s="18"/>
      <c r="F706" s="35"/>
      <c r="G706" s="35"/>
      <c r="H706" s="18"/>
      <c r="I706" s="18"/>
      <c r="J706" s="11"/>
      <c r="K706" s="42"/>
    </row>
    <row r="707" spans="1:11" ht="13" x14ac:dyDescent="0.15">
      <c r="A707" s="44"/>
      <c r="B707" s="11"/>
      <c r="C707" s="18"/>
      <c r="D707" s="19"/>
      <c r="E707" s="18"/>
      <c r="F707" s="35"/>
      <c r="G707" s="35"/>
      <c r="H707" s="18"/>
      <c r="I707" s="18"/>
      <c r="J707" s="11"/>
      <c r="K707" s="42"/>
    </row>
    <row r="708" spans="1:11" ht="13" x14ac:dyDescent="0.15">
      <c r="A708" s="44"/>
      <c r="B708" s="11"/>
      <c r="C708" s="18"/>
      <c r="D708" s="19"/>
      <c r="E708" s="18"/>
      <c r="F708" s="35"/>
      <c r="G708" s="35"/>
      <c r="H708" s="18"/>
      <c r="I708" s="18"/>
      <c r="J708" s="11"/>
      <c r="K708" s="42"/>
    </row>
    <row r="709" spans="1:11" ht="13" x14ac:dyDescent="0.15">
      <c r="A709" s="44"/>
      <c r="B709" s="11"/>
      <c r="C709" s="18"/>
      <c r="D709" s="19"/>
      <c r="E709" s="18"/>
      <c r="F709" s="35"/>
      <c r="G709" s="35"/>
      <c r="H709" s="18"/>
      <c r="I709" s="18"/>
      <c r="J709" s="11"/>
      <c r="K709" s="42"/>
    </row>
    <row r="710" spans="1:11" ht="13" x14ac:dyDescent="0.15">
      <c r="A710" s="44"/>
      <c r="B710" s="11"/>
      <c r="C710" s="18"/>
      <c r="D710" s="19"/>
      <c r="E710" s="18"/>
      <c r="F710" s="35"/>
      <c r="G710" s="35"/>
      <c r="H710" s="18"/>
      <c r="I710" s="18"/>
      <c r="J710" s="11"/>
      <c r="K710" s="42"/>
    </row>
    <row r="711" spans="1:11" ht="13" x14ac:dyDescent="0.15">
      <c r="A711" s="44"/>
      <c r="B711" s="11"/>
      <c r="C711" s="18"/>
      <c r="D711" s="19"/>
      <c r="E711" s="18"/>
      <c r="F711" s="35"/>
      <c r="G711" s="35"/>
      <c r="H711" s="18"/>
      <c r="I711" s="18"/>
      <c r="J711" s="11"/>
      <c r="K711" s="42"/>
    </row>
    <row r="712" spans="1:11" ht="13" x14ac:dyDescent="0.15">
      <c r="A712" s="44"/>
      <c r="B712" s="11"/>
      <c r="C712" s="18"/>
      <c r="D712" s="19"/>
      <c r="E712" s="18"/>
      <c r="F712" s="35"/>
      <c r="G712" s="35"/>
      <c r="H712" s="18"/>
      <c r="I712" s="18"/>
      <c r="J712" s="11"/>
      <c r="K712" s="42"/>
    </row>
    <row r="713" spans="1:11" ht="13" x14ac:dyDescent="0.15">
      <c r="A713" s="44"/>
      <c r="B713" s="11"/>
      <c r="C713" s="18"/>
      <c r="D713" s="19"/>
      <c r="E713" s="18"/>
      <c r="F713" s="35"/>
      <c r="G713" s="35"/>
      <c r="H713" s="18"/>
      <c r="I713" s="18"/>
      <c r="J713" s="11"/>
      <c r="K713" s="42"/>
    </row>
    <row r="714" spans="1:11" ht="13" x14ac:dyDescent="0.15">
      <c r="A714" s="44"/>
      <c r="B714" s="11"/>
      <c r="C714" s="18"/>
      <c r="D714" s="19"/>
      <c r="E714" s="18"/>
      <c r="F714" s="35"/>
      <c r="G714" s="35"/>
      <c r="H714" s="18"/>
      <c r="I714" s="18"/>
      <c r="J714" s="11"/>
      <c r="K714" s="42"/>
    </row>
    <row r="715" spans="1:11" ht="13" x14ac:dyDescent="0.15">
      <c r="A715" s="44"/>
      <c r="B715" s="11"/>
      <c r="C715" s="18"/>
      <c r="D715" s="19"/>
      <c r="E715" s="18"/>
      <c r="F715" s="35"/>
      <c r="G715" s="35"/>
      <c r="H715" s="18"/>
      <c r="I715" s="18"/>
      <c r="J715" s="11"/>
      <c r="K715" s="42"/>
    </row>
    <row r="716" spans="1:11" ht="13" x14ac:dyDescent="0.15">
      <c r="A716" s="44"/>
      <c r="B716" s="11"/>
      <c r="C716" s="18"/>
      <c r="D716" s="19"/>
      <c r="E716" s="18"/>
      <c r="F716" s="35"/>
      <c r="G716" s="35"/>
      <c r="H716" s="18"/>
      <c r="I716" s="18"/>
      <c r="J716" s="11"/>
      <c r="K716" s="42"/>
    </row>
    <row r="717" spans="1:11" ht="13" x14ac:dyDescent="0.15">
      <c r="A717" s="44"/>
      <c r="B717" s="11"/>
      <c r="C717" s="18"/>
      <c r="D717" s="19"/>
      <c r="E717" s="18"/>
      <c r="F717" s="35"/>
      <c r="G717" s="35"/>
      <c r="H717" s="18"/>
      <c r="I717" s="18"/>
      <c r="J717" s="11"/>
      <c r="K717" s="42"/>
    </row>
    <row r="718" spans="1:11" ht="13" x14ac:dyDescent="0.15">
      <c r="A718" s="44"/>
      <c r="B718" s="11"/>
      <c r="C718" s="18"/>
      <c r="D718" s="19"/>
      <c r="E718" s="18"/>
      <c r="F718" s="35"/>
      <c r="G718" s="35"/>
      <c r="H718" s="18"/>
      <c r="I718" s="18"/>
      <c r="J718" s="11"/>
      <c r="K718" s="42"/>
    </row>
    <row r="719" spans="1:11" ht="13" x14ac:dyDescent="0.15">
      <c r="A719" s="44"/>
      <c r="B719" s="11"/>
      <c r="C719" s="18"/>
      <c r="D719" s="19"/>
      <c r="E719" s="18"/>
      <c r="F719" s="35"/>
      <c r="G719" s="35"/>
      <c r="H719" s="18"/>
      <c r="I719" s="18"/>
      <c r="J719" s="11"/>
      <c r="K719" s="42"/>
    </row>
    <row r="720" spans="1:11" ht="13" x14ac:dyDescent="0.15">
      <c r="A720" s="44"/>
      <c r="B720" s="11"/>
      <c r="C720" s="18"/>
      <c r="D720" s="19"/>
      <c r="E720" s="18"/>
      <c r="F720" s="35"/>
      <c r="G720" s="35"/>
      <c r="H720" s="18"/>
      <c r="I720" s="18"/>
      <c r="J720" s="11"/>
      <c r="K720" s="42"/>
    </row>
    <row r="721" spans="1:11" ht="13" x14ac:dyDescent="0.15">
      <c r="A721" s="44"/>
      <c r="B721" s="11"/>
      <c r="C721" s="18"/>
      <c r="D721" s="19"/>
      <c r="E721" s="18"/>
      <c r="F721" s="35"/>
      <c r="G721" s="35"/>
      <c r="H721" s="18"/>
      <c r="I721" s="18"/>
      <c r="J721" s="11"/>
      <c r="K721" s="42"/>
    </row>
    <row r="722" spans="1:11" ht="13" x14ac:dyDescent="0.15">
      <c r="A722" s="44"/>
      <c r="B722" s="11"/>
      <c r="C722" s="18"/>
      <c r="D722" s="19"/>
      <c r="E722" s="18"/>
      <c r="F722" s="35"/>
      <c r="G722" s="35"/>
      <c r="H722" s="18"/>
      <c r="I722" s="18"/>
      <c r="J722" s="11"/>
      <c r="K722" s="42"/>
    </row>
    <row r="723" spans="1:11" ht="13" x14ac:dyDescent="0.15">
      <c r="A723" s="44"/>
      <c r="B723" s="11"/>
      <c r="C723" s="18"/>
      <c r="D723" s="19"/>
      <c r="E723" s="18"/>
      <c r="F723" s="35"/>
      <c r="G723" s="35"/>
      <c r="H723" s="18"/>
      <c r="I723" s="18"/>
      <c r="J723" s="11"/>
      <c r="K723" s="42"/>
    </row>
    <row r="724" spans="1:11" ht="13" x14ac:dyDescent="0.15">
      <c r="A724" s="44"/>
      <c r="B724" s="11"/>
      <c r="C724" s="18"/>
      <c r="D724" s="19"/>
      <c r="E724" s="18"/>
      <c r="F724" s="35"/>
      <c r="G724" s="35"/>
      <c r="H724" s="18"/>
      <c r="I724" s="18"/>
      <c r="J724" s="11"/>
      <c r="K724" s="42"/>
    </row>
    <row r="725" spans="1:11" ht="13" x14ac:dyDescent="0.15">
      <c r="A725" s="44"/>
      <c r="B725" s="11"/>
      <c r="C725" s="18"/>
      <c r="D725" s="19"/>
      <c r="E725" s="18"/>
      <c r="F725" s="35"/>
      <c r="G725" s="35"/>
      <c r="H725" s="18"/>
      <c r="I725" s="18"/>
      <c r="J725" s="11"/>
      <c r="K725" s="42"/>
    </row>
    <row r="726" spans="1:11" ht="13" x14ac:dyDescent="0.15">
      <c r="A726" s="44"/>
      <c r="B726" s="11"/>
      <c r="C726" s="18"/>
      <c r="D726" s="19"/>
      <c r="E726" s="18"/>
      <c r="F726" s="35"/>
      <c r="G726" s="35"/>
      <c r="H726" s="18"/>
      <c r="I726" s="18"/>
      <c r="J726" s="11"/>
      <c r="K726" s="42"/>
    </row>
    <row r="727" spans="1:11" ht="13" x14ac:dyDescent="0.15">
      <c r="A727" s="44"/>
      <c r="B727" s="11"/>
      <c r="C727" s="18"/>
      <c r="D727" s="19"/>
      <c r="E727" s="18"/>
      <c r="F727" s="35"/>
      <c r="G727" s="35"/>
      <c r="H727" s="18"/>
      <c r="I727" s="18"/>
      <c r="J727" s="11"/>
      <c r="K727" s="42"/>
    </row>
    <row r="728" spans="1:11" ht="13" x14ac:dyDescent="0.15">
      <c r="A728" s="44"/>
      <c r="B728" s="11"/>
      <c r="C728" s="18"/>
      <c r="D728" s="19"/>
      <c r="E728" s="18"/>
      <c r="F728" s="35"/>
      <c r="G728" s="35"/>
      <c r="H728" s="18"/>
      <c r="I728" s="18"/>
      <c r="J728" s="11"/>
      <c r="K728" s="42"/>
    </row>
    <row r="729" spans="1:11" ht="13" x14ac:dyDescent="0.15">
      <c r="A729" s="44"/>
      <c r="B729" s="11"/>
      <c r="C729" s="18"/>
      <c r="D729" s="19"/>
      <c r="E729" s="18"/>
      <c r="F729" s="35"/>
      <c r="G729" s="35"/>
      <c r="H729" s="18"/>
      <c r="I729" s="18"/>
      <c r="J729" s="11"/>
      <c r="K729" s="42"/>
    </row>
    <row r="730" spans="1:11" ht="13" x14ac:dyDescent="0.15">
      <c r="A730" s="44"/>
      <c r="B730" s="11"/>
      <c r="C730" s="18"/>
      <c r="D730" s="19"/>
      <c r="E730" s="18"/>
      <c r="F730" s="35"/>
      <c r="G730" s="35"/>
      <c r="H730" s="18"/>
      <c r="I730" s="18"/>
      <c r="J730" s="11"/>
      <c r="K730" s="42"/>
    </row>
    <row r="731" spans="1:11" ht="13" x14ac:dyDescent="0.15">
      <c r="A731" s="44"/>
      <c r="B731" s="11"/>
      <c r="C731" s="18"/>
      <c r="D731" s="19"/>
      <c r="E731" s="18"/>
      <c r="F731" s="35"/>
      <c r="G731" s="35"/>
      <c r="H731" s="18"/>
      <c r="I731" s="18"/>
      <c r="J731" s="11"/>
      <c r="K731" s="42"/>
    </row>
    <row r="732" spans="1:11" ht="13" x14ac:dyDescent="0.15">
      <c r="A732" s="44"/>
      <c r="B732" s="11"/>
      <c r="C732" s="18"/>
      <c r="D732" s="19"/>
      <c r="E732" s="18"/>
      <c r="F732" s="35"/>
      <c r="G732" s="35"/>
      <c r="H732" s="18"/>
      <c r="I732" s="18"/>
      <c r="J732" s="11"/>
      <c r="K732" s="42"/>
    </row>
    <row r="733" spans="1:11" ht="13" x14ac:dyDescent="0.15">
      <c r="A733" s="44"/>
      <c r="B733" s="11"/>
      <c r="C733" s="18"/>
      <c r="D733" s="19"/>
      <c r="E733" s="18"/>
      <c r="F733" s="35"/>
      <c r="G733" s="35"/>
      <c r="H733" s="18"/>
      <c r="I733" s="18"/>
      <c r="J733" s="11"/>
      <c r="K733" s="42"/>
    </row>
    <row r="734" spans="1:11" ht="13" x14ac:dyDescent="0.15">
      <c r="A734" s="44"/>
      <c r="B734" s="11"/>
      <c r="C734" s="18"/>
      <c r="D734" s="19"/>
      <c r="E734" s="18"/>
      <c r="F734" s="35"/>
      <c r="G734" s="35"/>
      <c r="H734" s="18"/>
      <c r="I734" s="18"/>
      <c r="J734" s="11"/>
      <c r="K734" s="42"/>
    </row>
    <row r="735" spans="1:11" ht="13" x14ac:dyDescent="0.15">
      <c r="A735" s="44"/>
      <c r="B735" s="11"/>
      <c r="C735" s="18"/>
      <c r="D735" s="19"/>
      <c r="E735" s="18"/>
      <c r="F735" s="35"/>
      <c r="G735" s="35"/>
      <c r="H735" s="18"/>
      <c r="I735" s="18"/>
      <c r="J735" s="11"/>
      <c r="K735" s="42"/>
    </row>
    <row r="736" spans="1:11" ht="13" x14ac:dyDescent="0.15">
      <c r="A736" s="44"/>
      <c r="B736" s="11"/>
      <c r="C736" s="18"/>
      <c r="D736" s="19"/>
      <c r="E736" s="18"/>
      <c r="F736" s="35"/>
      <c r="G736" s="35"/>
      <c r="H736" s="18"/>
      <c r="I736" s="18"/>
      <c r="J736" s="11"/>
      <c r="K736" s="42"/>
    </row>
    <row r="737" spans="1:11" ht="13" x14ac:dyDescent="0.15">
      <c r="A737" s="44"/>
      <c r="B737" s="11"/>
      <c r="C737" s="18"/>
      <c r="D737" s="19"/>
      <c r="E737" s="18"/>
      <c r="F737" s="35"/>
      <c r="G737" s="35"/>
      <c r="H737" s="18"/>
      <c r="I737" s="18"/>
      <c r="J737" s="11"/>
      <c r="K737" s="42"/>
    </row>
    <row r="738" spans="1:11" ht="13" x14ac:dyDescent="0.15">
      <c r="A738" s="44"/>
      <c r="B738" s="11"/>
      <c r="C738" s="18"/>
      <c r="D738" s="19"/>
      <c r="E738" s="18"/>
      <c r="F738" s="35"/>
      <c r="G738" s="35"/>
      <c r="H738" s="18"/>
      <c r="I738" s="18"/>
      <c r="J738" s="11"/>
      <c r="K738" s="42"/>
    </row>
    <row r="739" spans="1:11" ht="13" x14ac:dyDescent="0.15">
      <c r="A739" s="44"/>
      <c r="B739" s="11"/>
      <c r="C739" s="18"/>
      <c r="D739" s="19"/>
      <c r="E739" s="18"/>
      <c r="F739" s="35"/>
      <c r="G739" s="35"/>
      <c r="H739" s="18"/>
      <c r="I739" s="18"/>
      <c r="J739" s="11"/>
      <c r="K739" s="42"/>
    </row>
    <row r="740" spans="1:11" ht="13" x14ac:dyDescent="0.15">
      <c r="A740" s="44"/>
      <c r="B740" s="11"/>
      <c r="C740" s="18"/>
      <c r="D740" s="19"/>
      <c r="E740" s="18"/>
      <c r="F740" s="35"/>
      <c r="G740" s="35"/>
      <c r="H740" s="18"/>
      <c r="I740" s="18"/>
      <c r="J740" s="11"/>
      <c r="K740" s="42"/>
    </row>
    <row r="741" spans="1:11" ht="13" x14ac:dyDescent="0.15">
      <c r="A741" s="44"/>
      <c r="B741" s="11"/>
      <c r="C741" s="18"/>
      <c r="D741" s="19"/>
      <c r="E741" s="18"/>
      <c r="F741" s="35"/>
      <c r="G741" s="35"/>
      <c r="H741" s="18"/>
      <c r="I741" s="18"/>
      <c r="J741" s="11"/>
      <c r="K741" s="42"/>
    </row>
    <row r="742" spans="1:11" ht="13" x14ac:dyDescent="0.15">
      <c r="A742" s="44"/>
      <c r="B742" s="11"/>
      <c r="C742" s="18"/>
      <c r="D742" s="19"/>
      <c r="E742" s="18"/>
      <c r="F742" s="35"/>
      <c r="G742" s="35"/>
      <c r="H742" s="18"/>
      <c r="I742" s="18"/>
      <c r="J742" s="11"/>
      <c r="K742" s="42"/>
    </row>
    <row r="743" spans="1:11" ht="13" x14ac:dyDescent="0.15">
      <c r="A743" s="44"/>
      <c r="B743" s="11"/>
      <c r="C743" s="18"/>
      <c r="D743" s="19"/>
      <c r="E743" s="18"/>
      <c r="F743" s="35"/>
      <c r="G743" s="35"/>
      <c r="H743" s="18"/>
      <c r="I743" s="18"/>
      <c r="J743" s="11"/>
      <c r="K743" s="42"/>
    </row>
    <row r="744" spans="1:11" ht="13" x14ac:dyDescent="0.15">
      <c r="A744" s="44"/>
      <c r="B744" s="11"/>
      <c r="C744" s="18"/>
      <c r="D744" s="19"/>
      <c r="E744" s="18"/>
      <c r="F744" s="35"/>
      <c r="G744" s="35"/>
      <c r="H744" s="18"/>
      <c r="I744" s="18"/>
      <c r="J744" s="11"/>
      <c r="K744" s="42"/>
    </row>
    <row r="745" spans="1:11" ht="13" x14ac:dyDescent="0.15">
      <c r="A745" s="44"/>
      <c r="B745" s="11"/>
      <c r="C745" s="18"/>
      <c r="D745" s="19"/>
      <c r="E745" s="18"/>
      <c r="F745" s="35"/>
      <c r="G745" s="35"/>
      <c r="H745" s="18"/>
      <c r="I745" s="18"/>
      <c r="J745" s="11"/>
      <c r="K745" s="42"/>
    </row>
    <row r="746" spans="1:11" ht="13" x14ac:dyDescent="0.15">
      <c r="A746" s="44"/>
      <c r="B746" s="11"/>
      <c r="C746" s="18"/>
      <c r="D746" s="19"/>
      <c r="E746" s="18"/>
      <c r="F746" s="35"/>
      <c r="G746" s="35"/>
      <c r="H746" s="18"/>
      <c r="I746" s="18"/>
      <c r="J746" s="11"/>
      <c r="K746" s="42"/>
    </row>
    <row r="747" spans="1:11" ht="13" x14ac:dyDescent="0.15">
      <c r="A747" s="44"/>
      <c r="B747" s="11"/>
      <c r="C747" s="18"/>
      <c r="D747" s="19"/>
      <c r="E747" s="18"/>
      <c r="F747" s="35"/>
      <c r="G747" s="35"/>
      <c r="H747" s="18"/>
      <c r="I747" s="18"/>
      <c r="J747" s="11"/>
      <c r="K747" s="42"/>
    </row>
    <row r="748" spans="1:11" ht="13" x14ac:dyDescent="0.15">
      <c r="A748" s="44"/>
      <c r="B748" s="11"/>
      <c r="C748" s="18"/>
      <c r="D748" s="19"/>
      <c r="E748" s="18"/>
      <c r="F748" s="35"/>
      <c r="G748" s="35"/>
      <c r="H748" s="18"/>
      <c r="I748" s="18"/>
      <c r="J748" s="11"/>
      <c r="K748" s="42"/>
    </row>
    <row r="749" spans="1:11" ht="13" x14ac:dyDescent="0.15">
      <c r="A749" s="44"/>
      <c r="B749" s="11"/>
      <c r="C749" s="18"/>
      <c r="D749" s="19"/>
      <c r="E749" s="18"/>
      <c r="F749" s="35"/>
      <c r="G749" s="35"/>
      <c r="H749" s="18"/>
      <c r="I749" s="18"/>
      <c r="J749" s="11"/>
      <c r="K749" s="42"/>
    </row>
    <row r="750" spans="1:11" ht="13" x14ac:dyDescent="0.15">
      <c r="A750" s="44"/>
      <c r="B750" s="11"/>
      <c r="C750" s="18"/>
      <c r="D750" s="19"/>
      <c r="E750" s="18"/>
      <c r="F750" s="35"/>
      <c r="G750" s="35"/>
      <c r="H750" s="18"/>
      <c r="I750" s="18"/>
      <c r="J750" s="11"/>
      <c r="K750" s="42"/>
    </row>
    <row r="751" spans="1:11" ht="13" x14ac:dyDescent="0.15">
      <c r="A751" s="44"/>
      <c r="B751" s="11"/>
      <c r="C751" s="18"/>
      <c r="D751" s="19"/>
      <c r="E751" s="18"/>
      <c r="F751" s="35"/>
      <c r="G751" s="35"/>
      <c r="H751" s="18"/>
      <c r="I751" s="18"/>
      <c r="J751" s="11"/>
      <c r="K751" s="42"/>
    </row>
    <row r="752" spans="1:11" ht="13" x14ac:dyDescent="0.15">
      <c r="A752" s="44"/>
      <c r="B752" s="11"/>
      <c r="C752" s="18"/>
      <c r="D752" s="19"/>
      <c r="E752" s="18"/>
      <c r="F752" s="35"/>
      <c r="G752" s="35"/>
      <c r="H752" s="18"/>
      <c r="I752" s="18"/>
      <c r="J752" s="11"/>
      <c r="K752" s="42"/>
    </row>
    <row r="753" spans="1:11" ht="13" x14ac:dyDescent="0.15">
      <c r="A753" s="44"/>
      <c r="B753" s="11"/>
      <c r="C753" s="18"/>
      <c r="D753" s="19"/>
      <c r="E753" s="18"/>
      <c r="F753" s="35"/>
      <c r="G753" s="35"/>
      <c r="H753" s="18"/>
      <c r="I753" s="18"/>
      <c r="J753" s="11"/>
      <c r="K753" s="42"/>
    </row>
    <row r="754" spans="1:11" ht="13" x14ac:dyDescent="0.15">
      <c r="A754" s="44"/>
      <c r="B754" s="11"/>
      <c r="C754" s="18"/>
      <c r="D754" s="19"/>
      <c r="E754" s="18"/>
      <c r="F754" s="35"/>
      <c r="G754" s="35"/>
      <c r="H754" s="18"/>
      <c r="I754" s="18"/>
      <c r="J754" s="11"/>
      <c r="K754" s="42"/>
    </row>
    <row r="755" spans="1:11" ht="13" x14ac:dyDescent="0.15">
      <c r="A755" s="44"/>
      <c r="B755" s="11"/>
      <c r="C755" s="18"/>
      <c r="D755" s="19"/>
      <c r="E755" s="18"/>
      <c r="F755" s="35"/>
      <c r="G755" s="35"/>
      <c r="H755" s="18"/>
      <c r="I755" s="18"/>
      <c r="J755" s="11"/>
      <c r="K755" s="42"/>
    </row>
    <row r="756" spans="1:11" ht="13" x14ac:dyDescent="0.15">
      <c r="A756" s="44"/>
      <c r="B756" s="11"/>
      <c r="C756" s="18"/>
      <c r="D756" s="19"/>
      <c r="E756" s="18"/>
      <c r="F756" s="35"/>
      <c r="G756" s="35"/>
      <c r="H756" s="18"/>
      <c r="I756" s="18"/>
      <c r="J756" s="11"/>
      <c r="K756" s="42"/>
    </row>
    <row r="757" spans="1:11" ht="13" x14ac:dyDescent="0.15">
      <c r="A757" s="44"/>
      <c r="B757" s="11"/>
      <c r="C757" s="18"/>
      <c r="D757" s="19"/>
      <c r="E757" s="18"/>
      <c r="F757" s="35"/>
      <c r="G757" s="35"/>
      <c r="H757" s="18"/>
      <c r="I757" s="18"/>
      <c r="J757" s="11"/>
      <c r="K757" s="42"/>
    </row>
    <row r="758" spans="1:11" ht="13" x14ac:dyDescent="0.15">
      <c r="A758" s="44"/>
      <c r="B758" s="11"/>
      <c r="C758" s="18"/>
      <c r="D758" s="19"/>
      <c r="E758" s="18"/>
      <c r="F758" s="35"/>
      <c r="G758" s="35"/>
      <c r="H758" s="18"/>
      <c r="I758" s="18"/>
      <c r="J758" s="11"/>
      <c r="K758" s="42"/>
    </row>
    <row r="759" spans="1:11" ht="13" x14ac:dyDescent="0.15">
      <c r="A759" s="44"/>
      <c r="B759" s="11"/>
      <c r="C759" s="18"/>
      <c r="D759" s="19"/>
      <c r="E759" s="18"/>
      <c r="F759" s="35"/>
      <c r="G759" s="35"/>
      <c r="H759" s="18"/>
      <c r="I759" s="18"/>
      <c r="J759" s="11"/>
      <c r="K759" s="42"/>
    </row>
    <row r="760" spans="1:11" ht="13" x14ac:dyDescent="0.15">
      <c r="A760" s="44"/>
      <c r="B760" s="11"/>
      <c r="C760" s="18"/>
      <c r="D760" s="19"/>
      <c r="E760" s="18"/>
      <c r="F760" s="35"/>
      <c r="G760" s="35"/>
      <c r="H760" s="18"/>
      <c r="I760" s="18"/>
      <c r="J760" s="11"/>
      <c r="K760" s="42"/>
    </row>
    <row r="761" spans="1:11" ht="13" x14ac:dyDescent="0.15">
      <c r="A761" s="44"/>
      <c r="B761" s="11"/>
      <c r="C761" s="18"/>
      <c r="D761" s="19"/>
      <c r="E761" s="18"/>
      <c r="F761" s="35"/>
      <c r="G761" s="35"/>
      <c r="H761" s="18"/>
      <c r="I761" s="18"/>
      <c r="J761" s="11"/>
      <c r="K761" s="42"/>
    </row>
    <row r="762" spans="1:11" ht="13" x14ac:dyDescent="0.15">
      <c r="A762" s="44"/>
      <c r="B762" s="11"/>
      <c r="C762" s="18"/>
      <c r="D762" s="19"/>
      <c r="E762" s="18"/>
      <c r="F762" s="35"/>
      <c r="G762" s="35"/>
      <c r="H762" s="18"/>
      <c r="I762" s="18"/>
      <c r="J762" s="11"/>
      <c r="K762" s="42"/>
    </row>
    <row r="763" spans="1:11" ht="13" x14ac:dyDescent="0.15">
      <c r="A763" s="44"/>
      <c r="B763" s="11"/>
      <c r="C763" s="18"/>
      <c r="D763" s="19"/>
      <c r="E763" s="18"/>
      <c r="F763" s="35"/>
      <c r="G763" s="35"/>
      <c r="H763" s="18"/>
      <c r="I763" s="18"/>
      <c r="J763" s="11"/>
      <c r="K763" s="42"/>
    </row>
    <row r="764" spans="1:11" ht="13" x14ac:dyDescent="0.15">
      <c r="A764" s="44"/>
      <c r="B764" s="11"/>
      <c r="C764" s="18"/>
      <c r="D764" s="19"/>
      <c r="E764" s="18"/>
      <c r="F764" s="35"/>
      <c r="G764" s="35"/>
      <c r="H764" s="18"/>
      <c r="I764" s="18"/>
      <c r="J764" s="11"/>
      <c r="K764" s="42"/>
    </row>
    <row r="765" spans="1:11" ht="13" x14ac:dyDescent="0.15">
      <c r="A765" s="44"/>
      <c r="B765" s="11"/>
      <c r="C765" s="18"/>
      <c r="D765" s="19"/>
      <c r="E765" s="18"/>
      <c r="F765" s="35"/>
      <c r="G765" s="35"/>
      <c r="H765" s="18"/>
      <c r="I765" s="18"/>
      <c r="J765" s="11"/>
      <c r="K765" s="42"/>
    </row>
    <row r="766" spans="1:11" ht="13" x14ac:dyDescent="0.15">
      <c r="A766" s="44"/>
      <c r="B766" s="11"/>
      <c r="C766" s="18"/>
      <c r="D766" s="19"/>
      <c r="E766" s="18"/>
      <c r="F766" s="35"/>
      <c r="G766" s="35"/>
      <c r="H766" s="18"/>
      <c r="I766" s="18"/>
      <c r="J766" s="11"/>
      <c r="K766" s="42"/>
    </row>
    <row r="767" spans="1:11" ht="13" x14ac:dyDescent="0.15">
      <c r="A767" s="44"/>
      <c r="B767" s="11"/>
      <c r="C767" s="18"/>
      <c r="D767" s="19"/>
      <c r="E767" s="18"/>
      <c r="F767" s="35"/>
      <c r="G767" s="35"/>
      <c r="H767" s="18"/>
      <c r="I767" s="18"/>
      <c r="J767" s="11"/>
      <c r="K767" s="42"/>
    </row>
    <row r="768" spans="1:11" ht="13" x14ac:dyDescent="0.15">
      <c r="A768" s="44"/>
      <c r="B768" s="11"/>
      <c r="C768" s="18"/>
      <c r="D768" s="19"/>
      <c r="E768" s="18"/>
      <c r="F768" s="35"/>
      <c r="G768" s="35"/>
      <c r="H768" s="18"/>
      <c r="I768" s="18"/>
      <c r="J768" s="11"/>
      <c r="K768" s="42"/>
    </row>
    <row r="769" spans="1:11" ht="13" x14ac:dyDescent="0.15">
      <c r="A769" s="44"/>
      <c r="B769" s="11"/>
      <c r="C769" s="18"/>
      <c r="D769" s="19"/>
      <c r="E769" s="18"/>
      <c r="F769" s="35"/>
      <c r="G769" s="35"/>
      <c r="H769" s="18"/>
      <c r="I769" s="18"/>
      <c r="J769" s="11"/>
      <c r="K769" s="42"/>
    </row>
    <row r="770" spans="1:11" ht="13" x14ac:dyDescent="0.15">
      <c r="A770" s="44"/>
      <c r="B770" s="11"/>
      <c r="C770" s="18"/>
      <c r="D770" s="19"/>
      <c r="E770" s="18"/>
      <c r="F770" s="35"/>
      <c r="G770" s="35"/>
      <c r="H770" s="18"/>
      <c r="I770" s="18"/>
      <c r="J770" s="11"/>
      <c r="K770" s="42"/>
    </row>
    <row r="771" spans="1:11" ht="13" x14ac:dyDescent="0.15">
      <c r="A771" s="44"/>
      <c r="B771" s="11"/>
      <c r="C771" s="18"/>
      <c r="D771" s="19"/>
      <c r="E771" s="18"/>
      <c r="F771" s="35"/>
      <c r="G771" s="35"/>
      <c r="H771" s="18"/>
      <c r="I771" s="18"/>
      <c r="J771" s="11"/>
      <c r="K771" s="42"/>
    </row>
    <row r="772" spans="1:11" ht="13" x14ac:dyDescent="0.15">
      <c r="A772" s="44"/>
      <c r="B772" s="11"/>
      <c r="C772" s="18"/>
      <c r="D772" s="19"/>
      <c r="E772" s="18"/>
      <c r="F772" s="35"/>
      <c r="G772" s="35"/>
      <c r="H772" s="18"/>
      <c r="I772" s="18"/>
      <c r="J772" s="11"/>
      <c r="K772" s="42"/>
    </row>
    <row r="773" spans="1:11" ht="13" x14ac:dyDescent="0.15">
      <c r="A773" s="44"/>
      <c r="B773" s="11"/>
      <c r="C773" s="18"/>
      <c r="D773" s="19"/>
      <c r="E773" s="18"/>
      <c r="F773" s="35"/>
      <c r="G773" s="35"/>
      <c r="H773" s="18"/>
      <c r="I773" s="18"/>
      <c r="J773" s="11"/>
      <c r="K773" s="42"/>
    </row>
    <row r="774" spans="1:11" ht="13" x14ac:dyDescent="0.15">
      <c r="A774" s="44"/>
      <c r="B774" s="11"/>
      <c r="C774" s="18"/>
      <c r="D774" s="19"/>
      <c r="E774" s="18"/>
      <c r="F774" s="35"/>
      <c r="G774" s="35"/>
      <c r="H774" s="18"/>
      <c r="I774" s="18"/>
      <c r="J774" s="11"/>
      <c r="K774" s="42"/>
    </row>
    <row r="775" spans="1:11" ht="13" x14ac:dyDescent="0.15">
      <c r="A775" s="44"/>
      <c r="B775" s="11"/>
      <c r="C775" s="18"/>
      <c r="D775" s="19"/>
      <c r="E775" s="18"/>
      <c r="F775" s="35"/>
      <c r="G775" s="35"/>
      <c r="H775" s="18"/>
      <c r="I775" s="18"/>
      <c r="J775" s="11"/>
      <c r="K775" s="42"/>
    </row>
    <row r="776" spans="1:11" ht="13" x14ac:dyDescent="0.15">
      <c r="A776" s="44"/>
      <c r="B776" s="11"/>
      <c r="C776" s="18"/>
      <c r="D776" s="19"/>
      <c r="E776" s="18"/>
      <c r="F776" s="35"/>
      <c r="G776" s="35"/>
      <c r="H776" s="18"/>
      <c r="I776" s="18"/>
      <c r="J776" s="11"/>
      <c r="K776" s="42"/>
    </row>
    <row r="777" spans="1:11" ht="13" x14ac:dyDescent="0.15">
      <c r="A777" s="44"/>
      <c r="B777" s="11"/>
      <c r="C777" s="18"/>
      <c r="D777" s="19"/>
      <c r="E777" s="18"/>
      <c r="F777" s="35"/>
      <c r="G777" s="35"/>
      <c r="H777" s="18"/>
      <c r="I777" s="18"/>
      <c r="J777" s="11"/>
      <c r="K777" s="42"/>
    </row>
    <row r="778" spans="1:11" ht="13" x14ac:dyDescent="0.15">
      <c r="A778" s="44"/>
      <c r="B778" s="11"/>
      <c r="C778" s="18"/>
      <c r="D778" s="19"/>
      <c r="E778" s="18"/>
      <c r="F778" s="35"/>
      <c r="G778" s="35"/>
      <c r="H778" s="18"/>
      <c r="I778" s="18"/>
      <c r="J778" s="11"/>
      <c r="K778" s="42"/>
    </row>
    <row r="779" spans="1:11" ht="13" x14ac:dyDescent="0.15">
      <c r="A779" s="44"/>
      <c r="B779" s="11"/>
      <c r="C779" s="18"/>
      <c r="D779" s="19"/>
      <c r="E779" s="18"/>
      <c r="F779" s="35"/>
      <c r="G779" s="35"/>
      <c r="H779" s="18"/>
      <c r="I779" s="18"/>
      <c r="J779" s="11"/>
      <c r="K779" s="42"/>
    </row>
    <row r="780" spans="1:11" ht="13" x14ac:dyDescent="0.15">
      <c r="A780" s="44"/>
      <c r="B780" s="11"/>
      <c r="C780" s="18"/>
      <c r="D780" s="19"/>
      <c r="E780" s="18"/>
      <c r="F780" s="35"/>
      <c r="G780" s="35"/>
      <c r="H780" s="18"/>
      <c r="I780" s="18"/>
      <c r="J780" s="11"/>
      <c r="K780" s="42"/>
    </row>
    <row r="781" spans="1:11" ht="13" x14ac:dyDescent="0.15">
      <c r="A781" s="44"/>
      <c r="B781" s="11"/>
      <c r="C781" s="18"/>
      <c r="D781" s="19"/>
      <c r="E781" s="18"/>
      <c r="F781" s="35"/>
      <c r="G781" s="35"/>
      <c r="H781" s="18"/>
      <c r="I781" s="18"/>
      <c r="J781" s="11"/>
      <c r="K781" s="42"/>
    </row>
    <row r="782" spans="1:11" ht="13" x14ac:dyDescent="0.15">
      <c r="A782" s="44"/>
      <c r="B782" s="11"/>
      <c r="C782" s="18"/>
      <c r="D782" s="19"/>
      <c r="E782" s="18"/>
      <c r="F782" s="35"/>
      <c r="G782" s="35"/>
      <c r="H782" s="18"/>
      <c r="I782" s="18"/>
      <c r="J782" s="11"/>
      <c r="K782" s="42"/>
    </row>
    <row r="783" spans="1:11" ht="13" x14ac:dyDescent="0.15">
      <c r="A783" s="44"/>
      <c r="B783" s="11"/>
      <c r="C783" s="18"/>
      <c r="D783" s="19"/>
      <c r="E783" s="18"/>
      <c r="F783" s="35"/>
      <c r="G783" s="35"/>
      <c r="H783" s="18"/>
      <c r="I783" s="18"/>
      <c r="J783" s="11"/>
      <c r="K783" s="42"/>
    </row>
    <row r="784" spans="1:11" ht="13" x14ac:dyDescent="0.15">
      <c r="A784" s="44"/>
      <c r="B784" s="11"/>
      <c r="C784" s="18"/>
      <c r="D784" s="19"/>
      <c r="E784" s="18"/>
      <c r="F784" s="35"/>
      <c r="G784" s="35"/>
      <c r="H784" s="18"/>
      <c r="I784" s="18"/>
      <c r="J784" s="11"/>
      <c r="K784" s="42"/>
    </row>
    <row r="785" spans="1:11" ht="13" x14ac:dyDescent="0.15">
      <c r="A785" s="44"/>
      <c r="B785" s="11"/>
      <c r="C785" s="18"/>
      <c r="D785" s="19"/>
      <c r="E785" s="18"/>
      <c r="F785" s="35"/>
      <c r="G785" s="35"/>
      <c r="H785" s="18"/>
      <c r="I785" s="18"/>
      <c r="J785" s="11"/>
      <c r="K785" s="42"/>
    </row>
    <row r="786" spans="1:11" ht="13" x14ac:dyDescent="0.15">
      <c r="A786" s="44"/>
      <c r="B786" s="11"/>
      <c r="C786" s="18"/>
      <c r="D786" s="19"/>
      <c r="E786" s="18"/>
      <c r="F786" s="35"/>
      <c r="G786" s="35"/>
      <c r="H786" s="18"/>
      <c r="I786" s="18"/>
      <c r="J786" s="11"/>
      <c r="K786" s="42"/>
    </row>
    <row r="787" spans="1:11" ht="13" x14ac:dyDescent="0.15">
      <c r="A787" s="44"/>
      <c r="B787" s="11"/>
      <c r="C787" s="18"/>
      <c r="D787" s="19"/>
      <c r="E787" s="18"/>
      <c r="F787" s="35"/>
      <c r="G787" s="35"/>
      <c r="H787" s="18"/>
      <c r="I787" s="18"/>
      <c r="J787" s="11"/>
      <c r="K787" s="42"/>
    </row>
    <row r="788" spans="1:11" ht="13" x14ac:dyDescent="0.15">
      <c r="A788" s="44"/>
      <c r="B788" s="11"/>
      <c r="C788" s="18"/>
      <c r="D788" s="19"/>
      <c r="E788" s="18"/>
      <c r="F788" s="35"/>
      <c r="G788" s="35"/>
      <c r="H788" s="18"/>
      <c r="I788" s="18"/>
      <c r="J788" s="11"/>
      <c r="K788" s="42"/>
    </row>
    <row r="789" spans="1:11" ht="13" x14ac:dyDescent="0.15">
      <c r="A789" s="44"/>
      <c r="B789" s="11"/>
      <c r="C789" s="18"/>
      <c r="D789" s="19"/>
      <c r="E789" s="18"/>
      <c r="F789" s="35"/>
      <c r="G789" s="35"/>
      <c r="H789" s="18"/>
      <c r="I789" s="18"/>
      <c r="J789" s="11"/>
      <c r="K789" s="42"/>
    </row>
    <row r="790" spans="1:11" ht="13" x14ac:dyDescent="0.15">
      <c r="A790" s="44"/>
      <c r="B790" s="11"/>
      <c r="C790" s="18"/>
      <c r="D790" s="19"/>
      <c r="E790" s="18"/>
      <c r="F790" s="35"/>
      <c r="G790" s="35"/>
      <c r="H790" s="18"/>
      <c r="I790" s="18"/>
      <c r="J790" s="11"/>
      <c r="K790" s="42"/>
    </row>
    <row r="791" spans="1:11" ht="13" x14ac:dyDescent="0.15">
      <c r="A791" s="44"/>
      <c r="B791" s="11"/>
      <c r="C791" s="18"/>
      <c r="D791" s="19"/>
      <c r="E791" s="18"/>
      <c r="F791" s="35"/>
      <c r="G791" s="35"/>
      <c r="H791" s="18"/>
      <c r="I791" s="18"/>
      <c r="J791" s="11"/>
      <c r="K791" s="42"/>
    </row>
    <row r="792" spans="1:11" ht="13" x14ac:dyDescent="0.15">
      <c r="A792" s="44"/>
      <c r="B792" s="11"/>
      <c r="C792" s="18"/>
      <c r="D792" s="19"/>
      <c r="E792" s="18"/>
      <c r="F792" s="35"/>
      <c r="G792" s="35"/>
      <c r="H792" s="18"/>
      <c r="I792" s="18"/>
      <c r="J792" s="11"/>
      <c r="K792" s="42"/>
    </row>
    <row r="793" spans="1:11" ht="13" x14ac:dyDescent="0.15">
      <c r="A793" s="44"/>
      <c r="B793" s="11"/>
      <c r="C793" s="18"/>
      <c r="D793" s="19"/>
      <c r="E793" s="18"/>
      <c r="F793" s="35"/>
      <c r="G793" s="35"/>
      <c r="H793" s="18"/>
      <c r="I793" s="18"/>
      <c r="J793" s="11"/>
      <c r="K793" s="42"/>
    </row>
    <row r="794" spans="1:11" ht="13" x14ac:dyDescent="0.15">
      <c r="A794" s="44"/>
      <c r="B794" s="11"/>
      <c r="C794" s="18"/>
      <c r="D794" s="19"/>
      <c r="E794" s="18"/>
      <c r="F794" s="35"/>
      <c r="G794" s="35"/>
      <c r="H794" s="18"/>
      <c r="I794" s="18"/>
      <c r="J794" s="11"/>
      <c r="K794" s="42"/>
    </row>
    <row r="795" spans="1:11" ht="13" x14ac:dyDescent="0.15">
      <c r="A795" s="44"/>
      <c r="B795" s="11"/>
      <c r="C795" s="18"/>
      <c r="D795" s="19"/>
      <c r="E795" s="18"/>
      <c r="F795" s="35"/>
      <c r="G795" s="35"/>
      <c r="H795" s="18"/>
      <c r="I795" s="18"/>
      <c r="J795" s="11"/>
      <c r="K795" s="42"/>
    </row>
    <row r="796" spans="1:11" ht="13" x14ac:dyDescent="0.15">
      <c r="A796" s="44"/>
      <c r="B796" s="11"/>
      <c r="C796" s="18"/>
      <c r="D796" s="19"/>
      <c r="E796" s="18"/>
      <c r="F796" s="35"/>
      <c r="G796" s="35"/>
      <c r="H796" s="18"/>
      <c r="I796" s="18"/>
      <c r="J796" s="11"/>
      <c r="K796" s="42"/>
    </row>
    <row r="797" spans="1:11" ht="13" x14ac:dyDescent="0.15">
      <c r="A797" s="44"/>
      <c r="B797" s="11"/>
      <c r="C797" s="18"/>
      <c r="D797" s="19"/>
      <c r="E797" s="18"/>
      <c r="F797" s="35"/>
      <c r="G797" s="35"/>
      <c r="H797" s="18"/>
      <c r="I797" s="18"/>
      <c r="J797" s="11"/>
      <c r="K797" s="42"/>
    </row>
    <row r="798" spans="1:11" ht="13" x14ac:dyDescent="0.15">
      <c r="A798" s="44"/>
      <c r="B798" s="11"/>
      <c r="C798" s="18"/>
      <c r="D798" s="19"/>
      <c r="E798" s="18"/>
      <c r="F798" s="35"/>
      <c r="G798" s="35"/>
      <c r="H798" s="18"/>
      <c r="I798" s="18"/>
      <c r="J798" s="11"/>
      <c r="K798" s="42"/>
    </row>
    <row r="799" spans="1:11" ht="13" x14ac:dyDescent="0.15">
      <c r="A799" s="44"/>
      <c r="B799" s="11"/>
      <c r="C799" s="18"/>
      <c r="D799" s="19"/>
      <c r="E799" s="18"/>
      <c r="F799" s="35"/>
      <c r="G799" s="35"/>
      <c r="H799" s="18"/>
      <c r="I799" s="18"/>
      <c r="J799" s="11"/>
      <c r="K799" s="42"/>
    </row>
    <row r="800" spans="1:11" ht="13" x14ac:dyDescent="0.15">
      <c r="A800" s="44"/>
      <c r="B800" s="11"/>
      <c r="C800" s="18"/>
      <c r="D800" s="19"/>
      <c r="E800" s="18"/>
      <c r="F800" s="35"/>
      <c r="G800" s="35"/>
      <c r="H800" s="18"/>
      <c r="I800" s="18"/>
      <c r="J800" s="11"/>
      <c r="K800" s="42"/>
    </row>
    <row r="801" spans="1:11" ht="13" x14ac:dyDescent="0.15">
      <c r="A801" s="44"/>
      <c r="B801" s="11"/>
      <c r="C801" s="18"/>
      <c r="D801" s="19"/>
      <c r="E801" s="18"/>
      <c r="F801" s="35"/>
      <c r="G801" s="35"/>
      <c r="H801" s="18"/>
      <c r="I801" s="18"/>
      <c r="J801" s="11"/>
      <c r="K801" s="42"/>
    </row>
    <row r="802" spans="1:11" ht="13" x14ac:dyDescent="0.15">
      <c r="A802" s="44"/>
      <c r="B802" s="11"/>
      <c r="C802" s="18"/>
      <c r="D802" s="19"/>
      <c r="E802" s="18"/>
      <c r="F802" s="35"/>
      <c r="G802" s="35"/>
      <c r="H802" s="18"/>
      <c r="I802" s="18"/>
      <c r="J802" s="11"/>
      <c r="K802" s="42"/>
    </row>
    <row r="803" spans="1:11" ht="13" x14ac:dyDescent="0.15">
      <c r="A803" s="44"/>
      <c r="B803" s="11"/>
      <c r="C803" s="18"/>
      <c r="D803" s="19"/>
      <c r="E803" s="18"/>
      <c r="F803" s="35"/>
      <c r="G803" s="35"/>
      <c r="H803" s="18"/>
      <c r="I803" s="18"/>
      <c r="J803" s="11"/>
      <c r="K803" s="42"/>
    </row>
    <row r="804" spans="1:11" ht="13" x14ac:dyDescent="0.15">
      <c r="A804" s="44"/>
      <c r="B804" s="11"/>
      <c r="C804" s="18"/>
      <c r="D804" s="19"/>
      <c r="E804" s="18"/>
      <c r="F804" s="35"/>
      <c r="G804" s="35"/>
      <c r="H804" s="18"/>
      <c r="I804" s="18"/>
      <c r="J804" s="11"/>
      <c r="K804" s="42"/>
    </row>
    <row r="805" spans="1:11" ht="13" x14ac:dyDescent="0.15">
      <c r="A805" s="44"/>
      <c r="B805" s="11"/>
      <c r="C805" s="18"/>
      <c r="D805" s="19"/>
      <c r="E805" s="18"/>
      <c r="F805" s="35"/>
      <c r="G805" s="35"/>
      <c r="H805" s="18"/>
      <c r="I805" s="18"/>
      <c r="J805" s="11"/>
      <c r="K805" s="42"/>
    </row>
    <row r="806" spans="1:11" ht="13" x14ac:dyDescent="0.15">
      <c r="A806" s="44"/>
      <c r="B806" s="11"/>
      <c r="C806" s="18"/>
      <c r="D806" s="19"/>
      <c r="E806" s="18"/>
      <c r="F806" s="35"/>
      <c r="G806" s="35"/>
      <c r="H806" s="18"/>
      <c r="I806" s="18"/>
      <c r="J806" s="11"/>
      <c r="K806" s="42"/>
    </row>
    <row r="807" spans="1:11" ht="13" x14ac:dyDescent="0.15">
      <c r="A807" s="44"/>
      <c r="B807" s="11"/>
      <c r="C807" s="18"/>
      <c r="D807" s="19"/>
      <c r="E807" s="18"/>
      <c r="F807" s="35"/>
      <c r="G807" s="35"/>
      <c r="H807" s="18"/>
      <c r="I807" s="18"/>
      <c r="J807" s="11"/>
      <c r="K807" s="42"/>
    </row>
    <row r="808" spans="1:11" ht="13" x14ac:dyDescent="0.15">
      <c r="A808" s="44"/>
      <c r="B808" s="11"/>
      <c r="C808" s="18"/>
      <c r="D808" s="19"/>
      <c r="E808" s="18"/>
      <c r="F808" s="35"/>
      <c r="G808" s="35"/>
      <c r="H808" s="18"/>
      <c r="I808" s="18"/>
      <c r="J808" s="11"/>
      <c r="K808" s="42"/>
    </row>
    <row r="809" spans="1:11" ht="13" x14ac:dyDescent="0.15">
      <c r="A809" s="44"/>
      <c r="B809" s="11"/>
      <c r="C809" s="18"/>
      <c r="D809" s="19"/>
      <c r="E809" s="18"/>
      <c r="F809" s="35"/>
      <c r="G809" s="35"/>
      <c r="H809" s="18"/>
      <c r="I809" s="18"/>
      <c r="J809" s="11"/>
      <c r="K809" s="42"/>
    </row>
    <row r="810" spans="1:11" ht="13" x14ac:dyDescent="0.15">
      <c r="A810" s="44"/>
      <c r="B810" s="11"/>
      <c r="C810" s="18"/>
      <c r="D810" s="19"/>
      <c r="E810" s="18"/>
      <c r="F810" s="35"/>
      <c r="G810" s="35"/>
      <c r="H810" s="18"/>
      <c r="I810" s="18"/>
      <c r="J810" s="11"/>
      <c r="K810" s="42"/>
    </row>
    <row r="811" spans="1:11" ht="13" x14ac:dyDescent="0.15">
      <c r="A811" s="44"/>
      <c r="B811" s="11"/>
      <c r="C811" s="18"/>
      <c r="D811" s="19"/>
      <c r="E811" s="18"/>
      <c r="F811" s="35"/>
      <c r="G811" s="35"/>
      <c r="H811" s="18"/>
      <c r="I811" s="18"/>
      <c r="J811" s="11"/>
      <c r="K811" s="42"/>
    </row>
    <row r="812" spans="1:11" ht="13" x14ac:dyDescent="0.15">
      <c r="A812" s="44"/>
      <c r="B812" s="11"/>
      <c r="C812" s="18"/>
      <c r="D812" s="19"/>
      <c r="E812" s="18"/>
      <c r="F812" s="35"/>
      <c r="G812" s="35"/>
      <c r="H812" s="18"/>
      <c r="I812" s="18"/>
      <c r="J812" s="11"/>
      <c r="K812" s="42"/>
    </row>
    <row r="813" spans="1:11" ht="13" x14ac:dyDescent="0.15">
      <c r="A813" s="44"/>
      <c r="B813" s="11"/>
      <c r="C813" s="18"/>
      <c r="D813" s="19"/>
      <c r="E813" s="18"/>
      <c r="F813" s="35"/>
      <c r="G813" s="35"/>
      <c r="H813" s="18"/>
      <c r="I813" s="18"/>
      <c r="J813" s="11"/>
      <c r="K813" s="42"/>
    </row>
    <row r="814" spans="1:11" ht="13" x14ac:dyDescent="0.15">
      <c r="A814" s="44"/>
      <c r="B814" s="11"/>
      <c r="C814" s="18"/>
      <c r="D814" s="19"/>
      <c r="E814" s="18"/>
      <c r="F814" s="35"/>
      <c r="G814" s="35"/>
      <c r="H814" s="18"/>
      <c r="I814" s="18"/>
      <c r="J814" s="11"/>
      <c r="K814" s="42"/>
    </row>
    <row r="815" spans="1:11" ht="13" x14ac:dyDescent="0.15">
      <c r="A815" s="44"/>
      <c r="B815" s="11"/>
      <c r="C815" s="18"/>
      <c r="D815" s="19"/>
      <c r="E815" s="18"/>
      <c r="F815" s="35"/>
      <c r="G815" s="35"/>
      <c r="H815" s="18"/>
      <c r="I815" s="18"/>
      <c r="J815" s="11"/>
      <c r="K815" s="42"/>
    </row>
    <row r="816" spans="1:11" ht="13" x14ac:dyDescent="0.15">
      <c r="A816" s="44"/>
      <c r="B816" s="11"/>
      <c r="C816" s="18"/>
      <c r="D816" s="19"/>
      <c r="E816" s="18"/>
      <c r="F816" s="35"/>
      <c r="G816" s="35"/>
      <c r="H816" s="18"/>
      <c r="I816" s="18"/>
      <c r="J816" s="11"/>
      <c r="K816" s="42"/>
    </row>
    <row r="817" spans="1:11" ht="13" x14ac:dyDescent="0.15">
      <c r="A817" s="44"/>
      <c r="B817" s="11"/>
      <c r="C817" s="18"/>
      <c r="D817" s="19"/>
      <c r="E817" s="18"/>
      <c r="F817" s="35"/>
      <c r="G817" s="35"/>
      <c r="H817" s="18"/>
      <c r="I817" s="18"/>
      <c r="J817" s="11"/>
      <c r="K817" s="42"/>
    </row>
    <row r="818" spans="1:11" ht="13" x14ac:dyDescent="0.15">
      <c r="A818" s="44"/>
      <c r="B818" s="11"/>
      <c r="C818" s="18"/>
      <c r="D818" s="19"/>
      <c r="E818" s="18"/>
      <c r="F818" s="35"/>
      <c r="G818" s="35"/>
      <c r="H818" s="18"/>
      <c r="I818" s="18"/>
      <c r="J818" s="11"/>
      <c r="K818" s="42"/>
    </row>
    <row r="819" spans="1:11" ht="13" x14ac:dyDescent="0.15">
      <c r="A819" s="44"/>
      <c r="B819" s="11"/>
      <c r="C819" s="18"/>
      <c r="D819" s="19"/>
      <c r="E819" s="18"/>
      <c r="F819" s="35"/>
      <c r="G819" s="35"/>
      <c r="H819" s="18"/>
      <c r="I819" s="18"/>
      <c r="J819" s="11"/>
      <c r="K819" s="42"/>
    </row>
    <row r="820" spans="1:11" ht="13" x14ac:dyDescent="0.15">
      <c r="A820" s="44"/>
      <c r="B820" s="11"/>
      <c r="C820" s="18"/>
      <c r="D820" s="19"/>
      <c r="E820" s="18"/>
      <c r="F820" s="35"/>
      <c r="G820" s="35"/>
      <c r="H820" s="18"/>
      <c r="I820" s="18"/>
      <c r="J820" s="11"/>
      <c r="K820" s="42"/>
    </row>
    <row r="821" spans="1:11" ht="13" x14ac:dyDescent="0.15">
      <c r="A821" s="44"/>
      <c r="B821" s="11"/>
      <c r="C821" s="18"/>
      <c r="D821" s="19"/>
      <c r="E821" s="18"/>
      <c r="F821" s="35"/>
      <c r="G821" s="35"/>
      <c r="H821" s="18"/>
      <c r="I821" s="18"/>
      <c r="J821" s="11"/>
      <c r="K821" s="42"/>
    </row>
    <row r="822" spans="1:11" ht="13" x14ac:dyDescent="0.15">
      <c r="A822" s="44"/>
      <c r="B822" s="11"/>
      <c r="C822" s="18"/>
      <c r="D822" s="19"/>
      <c r="E822" s="18"/>
      <c r="F822" s="35"/>
      <c r="G822" s="35"/>
      <c r="H822" s="18"/>
      <c r="I822" s="18"/>
      <c r="J822" s="11"/>
      <c r="K822" s="42"/>
    </row>
    <row r="823" spans="1:11" ht="13" x14ac:dyDescent="0.15">
      <c r="A823" s="44"/>
      <c r="B823" s="11"/>
      <c r="C823" s="18"/>
      <c r="D823" s="19"/>
      <c r="E823" s="18"/>
      <c r="F823" s="35"/>
      <c r="G823" s="35"/>
      <c r="H823" s="18"/>
      <c r="I823" s="18"/>
      <c r="J823" s="11"/>
      <c r="K823" s="42"/>
    </row>
    <row r="824" spans="1:11" ht="13" x14ac:dyDescent="0.15">
      <c r="A824" s="44"/>
      <c r="B824" s="11"/>
      <c r="C824" s="18"/>
      <c r="D824" s="19"/>
      <c r="E824" s="18"/>
      <c r="F824" s="35"/>
      <c r="G824" s="35"/>
      <c r="H824" s="18"/>
      <c r="I824" s="18"/>
      <c r="J824" s="11"/>
      <c r="K824" s="42"/>
    </row>
    <row r="825" spans="1:11" ht="13" x14ac:dyDescent="0.15">
      <c r="A825" s="44"/>
      <c r="B825" s="11"/>
      <c r="C825" s="18"/>
      <c r="D825" s="19"/>
      <c r="E825" s="18"/>
      <c r="F825" s="35"/>
      <c r="G825" s="35"/>
      <c r="H825" s="18"/>
      <c r="I825" s="18"/>
      <c r="J825" s="11"/>
      <c r="K825" s="42"/>
    </row>
    <row r="826" spans="1:11" ht="13" x14ac:dyDescent="0.15">
      <c r="A826" s="44"/>
      <c r="B826" s="11"/>
      <c r="C826" s="18"/>
      <c r="D826" s="19"/>
      <c r="E826" s="18"/>
      <c r="F826" s="35"/>
      <c r="G826" s="35"/>
      <c r="H826" s="18"/>
      <c r="I826" s="18"/>
      <c r="J826" s="11"/>
      <c r="K826" s="42"/>
    </row>
    <row r="827" spans="1:11" ht="13" x14ac:dyDescent="0.15">
      <c r="A827" s="44"/>
      <c r="B827" s="11"/>
      <c r="C827" s="18"/>
      <c r="D827" s="19"/>
      <c r="E827" s="18"/>
      <c r="F827" s="35"/>
      <c r="G827" s="35"/>
      <c r="H827" s="18"/>
      <c r="I827" s="18"/>
      <c r="J827" s="11"/>
      <c r="K827" s="42"/>
    </row>
    <row r="828" spans="1:11" ht="13" x14ac:dyDescent="0.15">
      <c r="A828" s="44"/>
      <c r="B828" s="11"/>
      <c r="C828" s="18"/>
      <c r="D828" s="19"/>
      <c r="E828" s="18"/>
      <c r="F828" s="35"/>
      <c r="G828" s="35"/>
      <c r="H828" s="18"/>
      <c r="I828" s="18"/>
      <c r="J828" s="11"/>
      <c r="K828" s="42"/>
    </row>
    <row r="829" spans="1:11" ht="13" x14ac:dyDescent="0.15">
      <c r="A829" s="44"/>
      <c r="B829" s="11"/>
      <c r="C829" s="18"/>
      <c r="D829" s="19"/>
      <c r="E829" s="18"/>
      <c r="F829" s="35"/>
      <c r="G829" s="35"/>
      <c r="H829" s="18"/>
      <c r="I829" s="18"/>
      <c r="J829" s="11"/>
      <c r="K829" s="42"/>
    </row>
    <row r="830" spans="1:11" ht="13" x14ac:dyDescent="0.15">
      <c r="A830" s="44"/>
      <c r="B830" s="11"/>
      <c r="C830" s="18"/>
      <c r="D830" s="19"/>
      <c r="E830" s="18"/>
      <c r="F830" s="35"/>
      <c r="G830" s="35"/>
      <c r="H830" s="18"/>
      <c r="I830" s="18"/>
      <c r="J830" s="11"/>
      <c r="K830" s="42"/>
    </row>
    <row r="831" spans="1:11" ht="13" x14ac:dyDescent="0.15">
      <c r="A831" s="44"/>
      <c r="B831" s="11"/>
      <c r="C831" s="18"/>
      <c r="D831" s="19"/>
      <c r="E831" s="18"/>
      <c r="F831" s="35"/>
      <c r="G831" s="35"/>
      <c r="H831" s="18"/>
      <c r="I831" s="18"/>
      <c r="J831" s="11"/>
      <c r="K831" s="42"/>
    </row>
    <row r="832" spans="1:11" ht="13" x14ac:dyDescent="0.15">
      <c r="A832" s="44"/>
      <c r="B832" s="11"/>
      <c r="C832" s="18"/>
      <c r="D832" s="19"/>
      <c r="E832" s="18"/>
      <c r="F832" s="35"/>
      <c r="G832" s="35"/>
      <c r="H832" s="18"/>
      <c r="I832" s="18"/>
      <c r="J832" s="11"/>
      <c r="K832" s="42"/>
    </row>
    <row r="833" spans="1:11" ht="13" x14ac:dyDescent="0.15">
      <c r="A833" s="44"/>
      <c r="B833" s="11"/>
      <c r="C833" s="18"/>
      <c r="D833" s="19"/>
      <c r="E833" s="18"/>
      <c r="F833" s="35"/>
      <c r="G833" s="35"/>
      <c r="H833" s="18"/>
      <c r="I833" s="18"/>
      <c r="J833" s="11"/>
      <c r="K833" s="42"/>
    </row>
    <row r="834" spans="1:11" ht="13" x14ac:dyDescent="0.15">
      <c r="A834" s="44"/>
      <c r="B834" s="11"/>
      <c r="C834" s="18"/>
      <c r="D834" s="19"/>
      <c r="E834" s="18"/>
      <c r="F834" s="35"/>
      <c r="G834" s="35"/>
      <c r="H834" s="18"/>
      <c r="I834" s="18"/>
      <c r="J834" s="11"/>
      <c r="K834" s="42"/>
    </row>
    <row r="835" spans="1:11" ht="13" x14ac:dyDescent="0.15">
      <c r="A835" s="44"/>
      <c r="B835" s="11"/>
      <c r="C835" s="18"/>
      <c r="D835" s="19"/>
      <c r="E835" s="18"/>
      <c r="F835" s="35"/>
      <c r="G835" s="35"/>
      <c r="H835" s="18"/>
      <c r="I835" s="18"/>
      <c r="J835" s="11"/>
      <c r="K835" s="42"/>
    </row>
    <row r="836" spans="1:11" ht="13" x14ac:dyDescent="0.15">
      <c r="A836" s="44"/>
      <c r="B836" s="11"/>
      <c r="C836" s="18"/>
      <c r="D836" s="19"/>
      <c r="E836" s="18"/>
      <c r="F836" s="35"/>
      <c r="G836" s="35"/>
      <c r="H836" s="18"/>
      <c r="I836" s="18"/>
      <c r="J836" s="11"/>
      <c r="K836" s="42"/>
    </row>
    <row r="837" spans="1:11" ht="13" x14ac:dyDescent="0.15">
      <c r="A837" s="44"/>
      <c r="B837" s="11"/>
      <c r="C837" s="18"/>
      <c r="D837" s="19"/>
      <c r="E837" s="18"/>
      <c r="F837" s="35"/>
      <c r="G837" s="35"/>
      <c r="H837" s="18"/>
      <c r="I837" s="18"/>
      <c r="J837" s="11"/>
      <c r="K837" s="42"/>
    </row>
    <row r="838" spans="1:11" ht="13" x14ac:dyDescent="0.15">
      <c r="A838" s="44"/>
      <c r="B838" s="11"/>
      <c r="C838" s="18"/>
      <c r="D838" s="19"/>
      <c r="E838" s="18"/>
      <c r="F838" s="35"/>
      <c r="G838" s="35"/>
      <c r="H838" s="18"/>
      <c r="I838" s="18"/>
      <c r="J838" s="11"/>
      <c r="K838" s="42"/>
    </row>
    <row r="839" spans="1:11" ht="13" x14ac:dyDescent="0.15">
      <c r="A839" s="44"/>
      <c r="B839" s="11"/>
      <c r="C839" s="18"/>
      <c r="D839" s="19"/>
      <c r="E839" s="18"/>
      <c r="F839" s="35"/>
      <c r="G839" s="35"/>
      <c r="H839" s="18"/>
      <c r="I839" s="18"/>
      <c r="J839" s="11"/>
      <c r="K839" s="42"/>
    </row>
    <row r="840" spans="1:11" ht="13" x14ac:dyDescent="0.15">
      <c r="A840" s="44"/>
      <c r="B840" s="11"/>
      <c r="C840" s="18"/>
      <c r="D840" s="19"/>
      <c r="E840" s="18"/>
      <c r="F840" s="35"/>
      <c r="G840" s="35"/>
      <c r="H840" s="18"/>
      <c r="I840" s="18"/>
      <c r="J840" s="11"/>
      <c r="K840" s="42"/>
    </row>
    <row r="841" spans="1:11" ht="13" x14ac:dyDescent="0.15">
      <c r="A841" s="44"/>
      <c r="B841" s="11"/>
      <c r="C841" s="18"/>
      <c r="D841" s="19"/>
      <c r="E841" s="18"/>
      <c r="F841" s="35"/>
      <c r="G841" s="35"/>
      <c r="H841" s="18"/>
      <c r="I841" s="18"/>
      <c r="J841" s="11"/>
      <c r="K841" s="42"/>
    </row>
    <row r="842" spans="1:11" ht="13" x14ac:dyDescent="0.15">
      <c r="A842" s="44"/>
      <c r="B842" s="11"/>
      <c r="C842" s="18"/>
      <c r="D842" s="19"/>
      <c r="E842" s="18"/>
      <c r="F842" s="35"/>
      <c r="G842" s="35"/>
      <c r="H842" s="18"/>
      <c r="I842" s="18"/>
      <c r="J842" s="11"/>
      <c r="K842" s="42"/>
    </row>
    <row r="843" spans="1:11" ht="13" x14ac:dyDescent="0.15">
      <c r="A843" s="44"/>
      <c r="B843" s="11"/>
      <c r="C843" s="18"/>
      <c r="D843" s="19"/>
      <c r="E843" s="18"/>
      <c r="F843" s="35"/>
      <c r="G843" s="35"/>
      <c r="H843" s="18"/>
      <c r="I843" s="18"/>
      <c r="J843" s="11"/>
      <c r="K843" s="42"/>
    </row>
    <row r="844" spans="1:11" ht="13" x14ac:dyDescent="0.15">
      <c r="A844" s="44"/>
      <c r="B844" s="11"/>
      <c r="C844" s="18"/>
      <c r="D844" s="19"/>
      <c r="E844" s="18"/>
      <c r="F844" s="35"/>
      <c r="G844" s="35"/>
      <c r="H844" s="18"/>
      <c r="I844" s="18"/>
      <c r="J844" s="11"/>
      <c r="K844" s="42"/>
    </row>
    <row r="845" spans="1:11" ht="13" x14ac:dyDescent="0.15">
      <c r="A845" s="44"/>
      <c r="B845" s="11"/>
      <c r="C845" s="18"/>
      <c r="D845" s="19"/>
      <c r="E845" s="18"/>
      <c r="F845" s="35"/>
      <c r="G845" s="35"/>
      <c r="H845" s="18"/>
      <c r="I845" s="18"/>
      <c r="J845" s="11"/>
      <c r="K845" s="42"/>
    </row>
    <row r="846" spans="1:11" ht="13" x14ac:dyDescent="0.15">
      <c r="A846" s="44"/>
      <c r="B846" s="11"/>
      <c r="C846" s="18"/>
      <c r="D846" s="19"/>
      <c r="E846" s="18"/>
      <c r="F846" s="35"/>
      <c r="G846" s="35"/>
      <c r="H846" s="18"/>
      <c r="I846" s="18"/>
      <c r="J846" s="11"/>
      <c r="K846" s="42"/>
    </row>
    <row r="847" spans="1:11" ht="13" x14ac:dyDescent="0.15">
      <c r="A847" s="44"/>
      <c r="B847" s="11"/>
      <c r="C847" s="18"/>
      <c r="D847" s="19"/>
      <c r="E847" s="18"/>
      <c r="F847" s="35"/>
      <c r="G847" s="35"/>
      <c r="H847" s="18"/>
      <c r="I847" s="18"/>
      <c r="J847" s="11"/>
      <c r="K847" s="42"/>
    </row>
    <row r="848" spans="1:11" ht="13" x14ac:dyDescent="0.15">
      <c r="A848" s="44"/>
      <c r="B848" s="11"/>
      <c r="C848" s="18"/>
      <c r="D848" s="19"/>
      <c r="E848" s="18"/>
      <c r="F848" s="35"/>
      <c r="G848" s="35"/>
      <c r="H848" s="18"/>
      <c r="I848" s="18"/>
      <c r="J848" s="11"/>
      <c r="K848" s="42"/>
    </row>
    <row r="849" spans="1:11" ht="13" x14ac:dyDescent="0.15">
      <c r="A849" s="44"/>
      <c r="B849" s="11"/>
      <c r="C849" s="18"/>
      <c r="D849" s="19"/>
      <c r="E849" s="18"/>
      <c r="F849" s="35"/>
      <c r="G849" s="35"/>
      <c r="H849" s="18"/>
      <c r="I849" s="18"/>
      <c r="J849" s="11"/>
      <c r="K849" s="42"/>
    </row>
    <row r="850" spans="1:11" ht="13" x14ac:dyDescent="0.15">
      <c r="A850" s="44"/>
      <c r="B850" s="11"/>
      <c r="C850" s="18"/>
      <c r="D850" s="19"/>
      <c r="E850" s="18"/>
      <c r="F850" s="35"/>
      <c r="G850" s="35"/>
      <c r="H850" s="18"/>
      <c r="I850" s="18"/>
      <c r="J850" s="11"/>
      <c r="K850" s="42"/>
    </row>
    <row r="851" spans="1:11" ht="13" x14ac:dyDescent="0.15">
      <c r="A851" s="44"/>
      <c r="B851" s="11"/>
      <c r="C851" s="18"/>
      <c r="D851" s="19"/>
      <c r="E851" s="18"/>
      <c r="F851" s="35"/>
      <c r="G851" s="35"/>
      <c r="H851" s="18"/>
      <c r="I851" s="18"/>
      <c r="J851" s="11"/>
      <c r="K851" s="42"/>
    </row>
    <row r="852" spans="1:11" ht="13" x14ac:dyDescent="0.15">
      <c r="A852" s="44"/>
      <c r="B852" s="11"/>
      <c r="C852" s="18"/>
      <c r="D852" s="19"/>
      <c r="E852" s="18"/>
      <c r="F852" s="35"/>
      <c r="G852" s="35"/>
      <c r="H852" s="18"/>
      <c r="I852" s="18"/>
      <c r="J852" s="11"/>
      <c r="K852" s="42"/>
    </row>
    <row r="853" spans="1:11" ht="13" x14ac:dyDescent="0.15">
      <c r="A853" s="44"/>
      <c r="B853" s="11"/>
      <c r="C853" s="18"/>
      <c r="D853" s="19"/>
      <c r="E853" s="18"/>
      <c r="F853" s="35"/>
      <c r="G853" s="35"/>
      <c r="H853" s="18"/>
      <c r="I853" s="18"/>
      <c r="J853" s="11"/>
      <c r="K853" s="42"/>
    </row>
    <row r="854" spans="1:11" ht="13" x14ac:dyDescent="0.15">
      <c r="A854" s="44"/>
      <c r="B854" s="11"/>
      <c r="C854" s="18"/>
      <c r="D854" s="19"/>
      <c r="E854" s="18"/>
      <c r="F854" s="35"/>
      <c r="G854" s="35"/>
      <c r="H854" s="18"/>
      <c r="I854" s="18"/>
      <c r="J854" s="11"/>
      <c r="K854" s="42"/>
    </row>
    <row r="855" spans="1:11" ht="13" x14ac:dyDescent="0.15">
      <c r="A855" s="44"/>
      <c r="B855" s="11"/>
      <c r="C855" s="18"/>
      <c r="D855" s="19"/>
      <c r="E855" s="18"/>
      <c r="F855" s="35"/>
      <c r="G855" s="35"/>
      <c r="H855" s="18"/>
      <c r="I855" s="18"/>
      <c r="J855" s="11"/>
      <c r="K855" s="42"/>
    </row>
    <row r="856" spans="1:11" ht="13" x14ac:dyDescent="0.15">
      <c r="A856" s="44"/>
      <c r="B856" s="11"/>
      <c r="C856" s="18"/>
      <c r="D856" s="19"/>
      <c r="E856" s="18"/>
      <c r="F856" s="35"/>
      <c r="G856" s="35"/>
      <c r="H856" s="18"/>
      <c r="I856" s="18"/>
      <c r="J856" s="11"/>
      <c r="K856" s="42"/>
    </row>
    <row r="857" spans="1:11" ht="13" x14ac:dyDescent="0.15">
      <c r="A857" s="44"/>
      <c r="B857" s="11"/>
      <c r="C857" s="18"/>
      <c r="D857" s="19"/>
      <c r="E857" s="18"/>
      <c r="F857" s="35"/>
      <c r="G857" s="35"/>
      <c r="H857" s="18"/>
      <c r="I857" s="18"/>
      <c r="J857" s="11"/>
      <c r="K857" s="42"/>
    </row>
    <row r="858" spans="1:11" ht="13" x14ac:dyDescent="0.15">
      <c r="A858" s="44"/>
      <c r="B858" s="11"/>
      <c r="C858" s="18"/>
      <c r="D858" s="19"/>
      <c r="E858" s="18"/>
      <c r="F858" s="35"/>
      <c r="G858" s="35"/>
      <c r="H858" s="18"/>
      <c r="I858" s="18"/>
      <c r="J858" s="11"/>
      <c r="K858" s="42"/>
    </row>
    <row r="859" spans="1:11" ht="13" x14ac:dyDescent="0.15">
      <c r="A859" s="44"/>
      <c r="B859" s="11"/>
      <c r="C859" s="18"/>
      <c r="D859" s="19"/>
      <c r="E859" s="18"/>
      <c r="F859" s="35"/>
      <c r="G859" s="35"/>
      <c r="H859" s="18"/>
      <c r="I859" s="18"/>
      <c r="J859" s="11"/>
      <c r="K859" s="42"/>
    </row>
    <row r="860" spans="1:11" ht="13" x14ac:dyDescent="0.15">
      <c r="A860" s="44"/>
      <c r="B860" s="11"/>
      <c r="C860" s="18"/>
      <c r="D860" s="19"/>
      <c r="E860" s="18"/>
      <c r="F860" s="35"/>
      <c r="G860" s="35"/>
      <c r="H860" s="18"/>
      <c r="I860" s="18"/>
      <c r="J860" s="11"/>
      <c r="K860" s="42"/>
    </row>
    <row r="861" spans="1:11" ht="13" x14ac:dyDescent="0.15">
      <c r="A861" s="44"/>
      <c r="B861" s="11"/>
      <c r="C861" s="18"/>
      <c r="D861" s="19"/>
      <c r="E861" s="18"/>
      <c r="F861" s="35"/>
      <c r="G861" s="35"/>
      <c r="H861" s="18"/>
      <c r="I861" s="18"/>
      <c r="J861" s="11"/>
      <c r="K861" s="42"/>
    </row>
    <row r="862" spans="1:11" ht="13" x14ac:dyDescent="0.15">
      <c r="A862" s="44"/>
      <c r="B862" s="11"/>
      <c r="C862" s="18"/>
      <c r="D862" s="19"/>
      <c r="E862" s="18"/>
      <c r="F862" s="35"/>
      <c r="G862" s="35"/>
      <c r="H862" s="18"/>
      <c r="I862" s="18"/>
      <c r="J862" s="11"/>
      <c r="K862" s="42"/>
    </row>
    <row r="863" spans="1:11" ht="13" x14ac:dyDescent="0.15">
      <c r="A863" s="44"/>
      <c r="B863" s="11"/>
      <c r="C863" s="18"/>
      <c r="D863" s="19"/>
      <c r="E863" s="18"/>
      <c r="F863" s="35"/>
      <c r="G863" s="35"/>
      <c r="H863" s="18"/>
      <c r="I863" s="18"/>
      <c r="J863" s="11"/>
      <c r="K863" s="42"/>
    </row>
    <row r="864" spans="1:11" ht="13" x14ac:dyDescent="0.15">
      <c r="A864" s="44"/>
      <c r="B864" s="11"/>
      <c r="C864" s="18"/>
      <c r="D864" s="19"/>
      <c r="E864" s="18"/>
      <c r="F864" s="35"/>
      <c r="G864" s="35"/>
      <c r="H864" s="18"/>
      <c r="I864" s="18"/>
      <c r="J864" s="11"/>
      <c r="K864" s="42"/>
    </row>
    <row r="865" spans="1:11" ht="13" x14ac:dyDescent="0.15">
      <c r="A865" s="44"/>
      <c r="B865" s="11"/>
      <c r="C865" s="18"/>
      <c r="D865" s="19"/>
      <c r="E865" s="18"/>
      <c r="F865" s="35"/>
      <c r="G865" s="35"/>
      <c r="H865" s="18"/>
      <c r="I865" s="18"/>
      <c r="J865" s="11"/>
      <c r="K865" s="42"/>
    </row>
    <row r="866" spans="1:11" ht="13" x14ac:dyDescent="0.15">
      <c r="A866" s="44"/>
      <c r="B866" s="11"/>
      <c r="C866" s="18"/>
      <c r="D866" s="19"/>
      <c r="E866" s="18"/>
      <c r="F866" s="35"/>
      <c r="G866" s="35"/>
      <c r="H866" s="18"/>
      <c r="I866" s="18"/>
      <c r="J866" s="11"/>
      <c r="K866" s="42"/>
    </row>
    <row r="867" spans="1:11" ht="13" x14ac:dyDescent="0.15">
      <c r="A867" s="44"/>
      <c r="B867" s="11"/>
      <c r="C867" s="18"/>
      <c r="D867" s="19"/>
      <c r="E867" s="18"/>
      <c r="F867" s="35"/>
      <c r="G867" s="35"/>
      <c r="H867" s="18"/>
      <c r="I867" s="18"/>
      <c r="J867" s="11"/>
      <c r="K867" s="42"/>
    </row>
    <row r="868" spans="1:11" ht="13" x14ac:dyDescent="0.15">
      <c r="A868" s="44"/>
      <c r="B868" s="11"/>
      <c r="C868" s="18"/>
      <c r="D868" s="19"/>
      <c r="E868" s="18"/>
      <c r="F868" s="35"/>
      <c r="G868" s="35"/>
      <c r="H868" s="18"/>
      <c r="I868" s="18"/>
      <c r="J868" s="11"/>
      <c r="K868" s="42"/>
    </row>
    <row r="869" spans="1:11" ht="13" x14ac:dyDescent="0.15">
      <c r="A869" s="44"/>
      <c r="B869" s="11"/>
      <c r="C869" s="18"/>
      <c r="D869" s="19"/>
      <c r="E869" s="18"/>
      <c r="F869" s="35"/>
      <c r="G869" s="35"/>
      <c r="H869" s="18"/>
      <c r="I869" s="18"/>
      <c r="J869" s="11"/>
      <c r="K869" s="42"/>
    </row>
    <row r="870" spans="1:11" ht="13" x14ac:dyDescent="0.15">
      <c r="A870" s="44"/>
      <c r="B870" s="11"/>
      <c r="C870" s="18"/>
      <c r="D870" s="19"/>
      <c r="E870" s="18"/>
      <c r="F870" s="35"/>
      <c r="G870" s="35"/>
      <c r="H870" s="18"/>
      <c r="I870" s="18"/>
      <c r="J870" s="11"/>
      <c r="K870" s="42"/>
    </row>
    <row r="871" spans="1:11" ht="13" x14ac:dyDescent="0.15">
      <c r="A871" s="44"/>
      <c r="B871" s="11"/>
      <c r="C871" s="18"/>
      <c r="D871" s="19"/>
      <c r="E871" s="18"/>
      <c r="F871" s="35"/>
      <c r="G871" s="35"/>
      <c r="H871" s="18"/>
      <c r="I871" s="18"/>
      <c r="J871" s="11"/>
      <c r="K871" s="42"/>
    </row>
    <row r="872" spans="1:11" ht="13" x14ac:dyDescent="0.15">
      <c r="A872" s="44"/>
      <c r="B872" s="11"/>
      <c r="C872" s="18"/>
      <c r="D872" s="19"/>
      <c r="E872" s="18"/>
      <c r="F872" s="35"/>
      <c r="G872" s="35"/>
      <c r="H872" s="18"/>
      <c r="I872" s="18"/>
      <c r="J872" s="11"/>
      <c r="K872" s="42"/>
    </row>
    <row r="873" spans="1:11" ht="13" x14ac:dyDescent="0.15">
      <c r="A873" s="44"/>
      <c r="B873" s="11"/>
      <c r="C873" s="18"/>
      <c r="D873" s="19"/>
      <c r="E873" s="18"/>
      <c r="F873" s="35"/>
      <c r="G873" s="35"/>
      <c r="H873" s="18"/>
      <c r="I873" s="18"/>
      <c r="J873" s="11"/>
      <c r="K873" s="42"/>
    </row>
    <row r="874" spans="1:11" ht="13" x14ac:dyDescent="0.15">
      <c r="A874" s="44"/>
      <c r="B874" s="11"/>
      <c r="C874" s="18"/>
      <c r="D874" s="19"/>
      <c r="E874" s="18"/>
      <c r="F874" s="35"/>
      <c r="G874" s="35"/>
      <c r="H874" s="18"/>
      <c r="I874" s="18"/>
      <c r="J874" s="11"/>
      <c r="K874" s="42"/>
    </row>
    <row r="875" spans="1:11" ht="13" x14ac:dyDescent="0.15">
      <c r="A875" s="44"/>
      <c r="B875" s="11"/>
      <c r="C875" s="18"/>
      <c r="D875" s="19"/>
      <c r="E875" s="18"/>
      <c r="F875" s="35"/>
      <c r="G875" s="35"/>
      <c r="H875" s="18"/>
      <c r="I875" s="18"/>
      <c r="J875" s="11"/>
      <c r="K875" s="42"/>
    </row>
    <row r="876" spans="1:11" ht="13" x14ac:dyDescent="0.15">
      <c r="A876" s="44"/>
      <c r="B876" s="11"/>
      <c r="C876" s="18"/>
      <c r="D876" s="19"/>
      <c r="E876" s="18"/>
      <c r="F876" s="35"/>
      <c r="G876" s="35"/>
      <c r="H876" s="18"/>
      <c r="I876" s="18"/>
      <c r="J876" s="11"/>
      <c r="K876" s="42"/>
    </row>
    <row r="877" spans="1:11" ht="13" x14ac:dyDescent="0.15">
      <c r="A877" s="44"/>
      <c r="B877" s="11"/>
      <c r="C877" s="18"/>
      <c r="D877" s="19"/>
      <c r="E877" s="18"/>
      <c r="F877" s="35"/>
      <c r="G877" s="35"/>
      <c r="H877" s="18"/>
      <c r="I877" s="18"/>
      <c r="J877" s="11"/>
      <c r="K877" s="42"/>
    </row>
    <row r="878" spans="1:11" ht="13" x14ac:dyDescent="0.15">
      <c r="A878" s="44"/>
      <c r="B878" s="11"/>
      <c r="C878" s="18"/>
      <c r="D878" s="19"/>
      <c r="E878" s="18"/>
      <c r="F878" s="35"/>
      <c r="G878" s="35"/>
      <c r="H878" s="18"/>
      <c r="I878" s="18"/>
      <c r="J878" s="11"/>
      <c r="K878" s="42"/>
    </row>
    <row r="879" spans="1:11" ht="13" x14ac:dyDescent="0.15">
      <c r="A879" s="44"/>
      <c r="B879" s="11"/>
      <c r="C879" s="18"/>
      <c r="D879" s="19"/>
      <c r="E879" s="18"/>
      <c r="F879" s="35"/>
      <c r="G879" s="35"/>
      <c r="H879" s="18"/>
      <c r="I879" s="18"/>
      <c r="J879" s="11"/>
      <c r="K879" s="42"/>
    </row>
    <row r="880" spans="1:11" ht="13" x14ac:dyDescent="0.15">
      <c r="A880" s="44"/>
      <c r="B880" s="11"/>
      <c r="C880" s="18"/>
      <c r="D880" s="19"/>
      <c r="E880" s="18"/>
      <c r="F880" s="35"/>
      <c r="G880" s="35"/>
      <c r="H880" s="18"/>
      <c r="I880" s="18"/>
      <c r="J880" s="11"/>
      <c r="K880" s="42"/>
    </row>
    <row r="881" spans="1:11" ht="13" x14ac:dyDescent="0.15">
      <c r="A881" s="44"/>
      <c r="B881" s="11"/>
      <c r="C881" s="18"/>
      <c r="D881" s="19"/>
      <c r="E881" s="18"/>
      <c r="F881" s="35"/>
      <c r="G881" s="35"/>
      <c r="H881" s="18"/>
      <c r="I881" s="18"/>
      <c r="J881" s="11"/>
      <c r="K881" s="42"/>
    </row>
    <row r="882" spans="1:11" ht="13" x14ac:dyDescent="0.15">
      <c r="A882" s="44"/>
      <c r="B882" s="11"/>
      <c r="C882" s="18"/>
      <c r="D882" s="19"/>
      <c r="E882" s="18"/>
      <c r="F882" s="35"/>
      <c r="G882" s="35"/>
      <c r="H882" s="18"/>
      <c r="I882" s="18"/>
      <c r="J882" s="11"/>
      <c r="K882" s="42"/>
    </row>
    <row r="883" spans="1:11" ht="13" x14ac:dyDescent="0.15">
      <c r="A883" s="44"/>
      <c r="B883" s="11"/>
      <c r="C883" s="18"/>
      <c r="D883" s="19"/>
      <c r="E883" s="18"/>
      <c r="F883" s="35"/>
      <c r="G883" s="35"/>
      <c r="H883" s="18"/>
      <c r="I883" s="18"/>
      <c r="J883" s="11"/>
      <c r="K883" s="42"/>
    </row>
    <row r="884" spans="1:11" ht="13" x14ac:dyDescent="0.15">
      <c r="A884" s="44"/>
      <c r="B884" s="11"/>
      <c r="C884" s="18"/>
      <c r="D884" s="19"/>
      <c r="E884" s="18"/>
      <c r="F884" s="35"/>
      <c r="G884" s="35"/>
      <c r="H884" s="18"/>
      <c r="I884" s="18"/>
      <c r="J884" s="11"/>
      <c r="K884" s="42"/>
    </row>
    <row r="885" spans="1:11" ht="13" x14ac:dyDescent="0.15">
      <c r="A885" s="44"/>
      <c r="B885" s="11"/>
      <c r="C885" s="18"/>
      <c r="D885" s="19"/>
      <c r="E885" s="18"/>
      <c r="F885" s="35"/>
      <c r="G885" s="35"/>
      <c r="H885" s="18"/>
      <c r="I885" s="18"/>
      <c r="J885" s="11"/>
      <c r="K885" s="42"/>
    </row>
    <row r="886" spans="1:11" ht="13" x14ac:dyDescent="0.15">
      <c r="A886" s="44"/>
      <c r="B886" s="11"/>
      <c r="C886" s="18"/>
      <c r="D886" s="19"/>
      <c r="E886" s="18"/>
      <c r="F886" s="35"/>
      <c r="G886" s="35"/>
      <c r="H886" s="18"/>
      <c r="I886" s="18"/>
      <c r="J886" s="11"/>
      <c r="K886" s="42"/>
    </row>
    <row r="887" spans="1:11" ht="13" x14ac:dyDescent="0.15">
      <c r="A887" s="44"/>
      <c r="B887" s="11"/>
      <c r="C887" s="18"/>
      <c r="D887" s="19"/>
      <c r="E887" s="18"/>
      <c r="F887" s="35"/>
      <c r="G887" s="35"/>
      <c r="H887" s="18"/>
      <c r="I887" s="18"/>
      <c r="J887" s="11"/>
      <c r="K887" s="42"/>
    </row>
    <row r="888" spans="1:11" ht="13" x14ac:dyDescent="0.15">
      <c r="A888" s="44"/>
      <c r="B888" s="11"/>
      <c r="C888" s="18"/>
      <c r="D888" s="19"/>
      <c r="E888" s="18"/>
      <c r="F888" s="35"/>
      <c r="G888" s="35"/>
      <c r="H888" s="18"/>
      <c r="I888" s="18"/>
      <c r="J888" s="11"/>
      <c r="K888" s="42"/>
    </row>
    <row r="889" spans="1:11" ht="13" x14ac:dyDescent="0.15">
      <c r="A889" s="44"/>
      <c r="B889" s="11"/>
      <c r="C889" s="18"/>
      <c r="D889" s="19"/>
      <c r="E889" s="18"/>
      <c r="F889" s="35"/>
      <c r="G889" s="35"/>
      <c r="H889" s="18"/>
      <c r="I889" s="18"/>
      <c r="J889" s="11"/>
      <c r="K889" s="42"/>
    </row>
    <row r="890" spans="1:11" ht="13" x14ac:dyDescent="0.15">
      <c r="A890" s="44"/>
      <c r="B890" s="11"/>
      <c r="C890" s="18"/>
      <c r="D890" s="19"/>
      <c r="E890" s="18"/>
      <c r="F890" s="35"/>
      <c r="G890" s="35"/>
      <c r="H890" s="18"/>
      <c r="I890" s="18"/>
      <c r="J890" s="11"/>
      <c r="K890" s="42"/>
    </row>
    <row r="891" spans="1:11" ht="13" x14ac:dyDescent="0.15">
      <c r="A891" s="44"/>
      <c r="B891" s="11"/>
      <c r="C891" s="18"/>
      <c r="D891" s="19"/>
      <c r="E891" s="18"/>
      <c r="F891" s="35"/>
      <c r="G891" s="35"/>
      <c r="H891" s="18"/>
      <c r="I891" s="18"/>
      <c r="J891" s="11"/>
      <c r="K891" s="42"/>
    </row>
    <row r="892" spans="1:11" ht="13" x14ac:dyDescent="0.15">
      <c r="A892" s="44"/>
      <c r="B892" s="11"/>
      <c r="C892" s="18"/>
      <c r="D892" s="19"/>
      <c r="E892" s="18"/>
      <c r="F892" s="35"/>
      <c r="G892" s="35"/>
      <c r="H892" s="18"/>
      <c r="I892" s="18"/>
      <c r="J892" s="11"/>
      <c r="K892" s="42"/>
    </row>
    <row r="893" spans="1:11" ht="13" x14ac:dyDescent="0.15">
      <c r="A893" s="44"/>
      <c r="B893" s="11"/>
      <c r="C893" s="18"/>
      <c r="D893" s="19"/>
      <c r="E893" s="18"/>
      <c r="F893" s="35"/>
      <c r="G893" s="35"/>
      <c r="H893" s="18"/>
      <c r="I893" s="18"/>
      <c r="J893" s="11"/>
      <c r="K893" s="42"/>
    </row>
    <row r="894" spans="1:11" ht="13" x14ac:dyDescent="0.15">
      <c r="A894" s="44"/>
      <c r="B894" s="11"/>
      <c r="C894" s="18"/>
      <c r="D894" s="19"/>
      <c r="E894" s="18"/>
      <c r="F894" s="35"/>
      <c r="G894" s="35"/>
      <c r="H894" s="18"/>
      <c r="I894" s="18"/>
      <c r="J894" s="11"/>
      <c r="K894" s="42"/>
    </row>
    <row r="895" spans="1:11" ht="13" x14ac:dyDescent="0.15">
      <c r="A895" s="44"/>
      <c r="B895" s="11"/>
      <c r="C895" s="18"/>
      <c r="D895" s="19"/>
      <c r="E895" s="18"/>
      <c r="F895" s="35"/>
      <c r="G895" s="35"/>
      <c r="H895" s="18"/>
      <c r="I895" s="18"/>
      <c r="J895" s="11"/>
      <c r="K895" s="42"/>
    </row>
    <row r="896" spans="1:11" ht="13" x14ac:dyDescent="0.15">
      <c r="A896" s="44"/>
      <c r="B896" s="11"/>
      <c r="C896" s="18"/>
      <c r="D896" s="19"/>
      <c r="E896" s="18"/>
      <c r="F896" s="35"/>
      <c r="G896" s="35"/>
      <c r="H896" s="18"/>
      <c r="I896" s="18"/>
      <c r="J896" s="11"/>
      <c r="K896" s="42"/>
    </row>
    <row r="897" spans="1:11" ht="13" x14ac:dyDescent="0.15">
      <c r="A897" s="44"/>
      <c r="B897" s="11"/>
      <c r="C897" s="18"/>
      <c r="D897" s="19"/>
      <c r="E897" s="18"/>
      <c r="F897" s="35"/>
      <c r="G897" s="35"/>
      <c r="H897" s="18"/>
      <c r="I897" s="18"/>
      <c r="J897" s="11"/>
      <c r="K897" s="42"/>
    </row>
    <row r="898" spans="1:11" ht="13" x14ac:dyDescent="0.15">
      <c r="A898" s="44"/>
      <c r="B898" s="11"/>
      <c r="C898" s="18"/>
      <c r="D898" s="19"/>
      <c r="E898" s="18"/>
      <c r="F898" s="35"/>
      <c r="G898" s="35"/>
      <c r="H898" s="18"/>
      <c r="I898" s="18"/>
      <c r="J898" s="11"/>
      <c r="K898" s="42"/>
    </row>
    <row r="899" spans="1:11" ht="13" x14ac:dyDescent="0.15">
      <c r="A899" s="44"/>
      <c r="B899" s="11"/>
      <c r="C899" s="18"/>
      <c r="D899" s="19"/>
      <c r="E899" s="18"/>
      <c r="F899" s="35"/>
      <c r="G899" s="35"/>
      <c r="H899" s="18"/>
      <c r="I899" s="18"/>
      <c r="J899" s="11"/>
      <c r="K899" s="42"/>
    </row>
    <row r="900" spans="1:11" ht="13" x14ac:dyDescent="0.15">
      <c r="A900" s="44"/>
      <c r="B900" s="11"/>
      <c r="C900" s="18"/>
      <c r="D900" s="19"/>
      <c r="E900" s="18"/>
      <c r="F900" s="35"/>
      <c r="G900" s="35"/>
      <c r="H900" s="18"/>
      <c r="I900" s="18"/>
      <c r="J900" s="11"/>
      <c r="K900" s="42"/>
    </row>
    <row r="901" spans="1:11" ht="13" x14ac:dyDescent="0.15">
      <c r="A901" s="44"/>
      <c r="B901" s="11"/>
      <c r="C901" s="18"/>
      <c r="D901" s="19"/>
      <c r="E901" s="18"/>
      <c r="F901" s="35"/>
      <c r="G901" s="35"/>
      <c r="H901" s="18"/>
      <c r="I901" s="18"/>
      <c r="J901" s="11"/>
      <c r="K901" s="42"/>
    </row>
    <row r="902" spans="1:11" ht="13" x14ac:dyDescent="0.15">
      <c r="A902" s="44"/>
      <c r="B902" s="11"/>
      <c r="C902" s="18"/>
      <c r="D902" s="19"/>
      <c r="E902" s="18"/>
      <c r="F902" s="35"/>
      <c r="G902" s="35"/>
      <c r="H902" s="18"/>
      <c r="I902" s="18"/>
      <c r="J902" s="11"/>
      <c r="K902" s="42"/>
    </row>
    <row r="903" spans="1:11" ht="13" x14ac:dyDescent="0.15">
      <c r="A903" s="44"/>
      <c r="B903" s="11"/>
      <c r="C903" s="18"/>
      <c r="D903" s="19"/>
      <c r="E903" s="18"/>
      <c r="F903" s="35"/>
      <c r="G903" s="35"/>
      <c r="H903" s="18"/>
      <c r="I903" s="18"/>
      <c r="J903" s="11"/>
      <c r="K903" s="42"/>
    </row>
    <row r="904" spans="1:11" ht="13" x14ac:dyDescent="0.15">
      <c r="A904" s="44"/>
      <c r="B904" s="11"/>
      <c r="C904" s="18"/>
      <c r="D904" s="19"/>
      <c r="E904" s="18"/>
      <c r="F904" s="35"/>
      <c r="G904" s="35"/>
      <c r="H904" s="18"/>
      <c r="I904" s="18"/>
      <c r="J904" s="11"/>
      <c r="K904" s="42"/>
    </row>
    <row r="905" spans="1:11" ht="13" x14ac:dyDescent="0.15">
      <c r="A905" s="44"/>
      <c r="B905" s="11"/>
      <c r="C905" s="18"/>
      <c r="D905" s="19"/>
      <c r="E905" s="18"/>
      <c r="F905" s="35"/>
      <c r="G905" s="35"/>
      <c r="H905" s="18"/>
      <c r="I905" s="18"/>
      <c r="J905" s="11"/>
      <c r="K905" s="42"/>
    </row>
    <row r="906" spans="1:11" ht="13" x14ac:dyDescent="0.15">
      <c r="A906" s="44"/>
      <c r="B906" s="11"/>
      <c r="C906" s="18"/>
      <c r="D906" s="19"/>
      <c r="E906" s="18"/>
      <c r="F906" s="35"/>
      <c r="G906" s="35"/>
      <c r="H906" s="18"/>
      <c r="I906" s="18"/>
      <c r="J906" s="11"/>
      <c r="K906" s="42"/>
    </row>
    <row r="907" spans="1:11" ht="13" x14ac:dyDescent="0.15">
      <c r="A907" s="44"/>
      <c r="B907" s="11"/>
      <c r="C907" s="18"/>
      <c r="D907" s="19"/>
      <c r="E907" s="18"/>
      <c r="F907" s="35"/>
      <c r="G907" s="35"/>
      <c r="H907" s="18"/>
      <c r="I907" s="18"/>
      <c r="J907" s="11"/>
      <c r="K907" s="42"/>
    </row>
    <row r="908" spans="1:11" ht="13" x14ac:dyDescent="0.15">
      <c r="A908" s="44"/>
      <c r="B908" s="11"/>
      <c r="C908" s="18"/>
      <c r="D908" s="19"/>
      <c r="E908" s="18"/>
      <c r="F908" s="35"/>
      <c r="G908" s="35"/>
      <c r="H908" s="18"/>
      <c r="I908" s="18"/>
      <c r="J908" s="11"/>
      <c r="K908" s="42"/>
    </row>
    <row r="909" spans="1:11" ht="13" x14ac:dyDescent="0.15">
      <c r="A909" s="44"/>
      <c r="B909" s="11"/>
      <c r="C909" s="18"/>
      <c r="D909" s="19"/>
      <c r="E909" s="18"/>
      <c r="F909" s="35"/>
      <c r="G909" s="35"/>
      <c r="H909" s="18"/>
      <c r="I909" s="18"/>
      <c r="J909" s="11"/>
      <c r="K909" s="42"/>
    </row>
    <row r="910" spans="1:11" ht="13" x14ac:dyDescent="0.15">
      <c r="A910" s="44"/>
      <c r="B910" s="11"/>
      <c r="C910" s="18"/>
      <c r="D910" s="19"/>
      <c r="E910" s="18"/>
      <c r="F910" s="35"/>
      <c r="G910" s="35"/>
      <c r="H910" s="18"/>
      <c r="I910" s="18"/>
      <c r="J910" s="11"/>
      <c r="K910" s="42"/>
    </row>
    <row r="911" spans="1:11" ht="13" x14ac:dyDescent="0.15">
      <c r="A911" s="44"/>
      <c r="B911" s="11"/>
      <c r="C911" s="18"/>
      <c r="D911" s="19"/>
      <c r="E911" s="18"/>
      <c r="F911" s="35"/>
      <c r="G911" s="35"/>
      <c r="H911" s="18"/>
      <c r="I911" s="18"/>
      <c r="J911" s="11"/>
      <c r="K911" s="42"/>
    </row>
    <row r="912" spans="1:11" ht="13" x14ac:dyDescent="0.15">
      <c r="A912" s="44"/>
      <c r="B912" s="11"/>
      <c r="C912" s="18"/>
      <c r="D912" s="19"/>
      <c r="E912" s="18"/>
      <c r="F912" s="35"/>
      <c r="G912" s="35"/>
      <c r="H912" s="18"/>
      <c r="I912" s="18"/>
      <c r="J912" s="11"/>
      <c r="K912" s="42"/>
    </row>
    <row r="913" spans="1:11" ht="13" x14ac:dyDescent="0.15">
      <c r="A913" s="44"/>
      <c r="B913" s="11"/>
      <c r="C913" s="18"/>
      <c r="D913" s="19"/>
      <c r="E913" s="18"/>
      <c r="F913" s="35"/>
      <c r="G913" s="35"/>
      <c r="H913" s="18"/>
      <c r="I913" s="18"/>
      <c r="J913" s="11"/>
      <c r="K913" s="42"/>
    </row>
    <row r="914" spans="1:11" ht="13" x14ac:dyDescent="0.15">
      <c r="A914" s="44"/>
      <c r="B914" s="11"/>
      <c r="C914" s="18"/>
      <c r="D914" s="19"/>
      <c r="E914" s="18"/>
      <c r="F914" s="35"/>
      <c r="G914" s="35"/>
      <c r="H914" s="18"/>
      <c r="I914" s="18"/>
      <c r="J914" s="11"/>
      <c r="K914" s="42"/>
    </row>
    <row r="915" spans="1:11" ht="13" x14ac:dyDescent="0.15">
      <c r="A915" s="44"/>
      <c r="B915" s="11"/>
      <c r="C915" s="18"/>
      <c r="D915" s="19"/>
      <c r="E915" s="18"/>
      <c r="F915" s="35"/>
      <c r="G915" s="35"/>
      <c r="H915" s="18"/>
      <c r="I915" s="18"/>
      <c r="J915" s="11"/>
      <c r="K915" s="42"/>
    </row>
    <row r="916" spans="1:11" ht="13" x14ac:dyDescent="0.15">
      <c r="A916" s="44"/>
      <c r="B916" s="11"/>
      <c r="C916" s="18"/>
      <c r="D916" s="19"/>
      <c r="E916" s="18"/>
      <c r="F916" s="35"/>
      <c r="G916" s="35"/>
      <c r="H916" s="18"/>
      <c r="I916" s="18"/>
      <c r="J916" s="11"/>
      <c r="K916" s="42"/>
    </row>
    <row r="917" spans="1:11" ht="13" x14ac:dyDescent="0.15">
      <c r="A917" s="44"/>
      <c r="B917" s="11"/>
      <c r="C917" s="18"/>
      <c r="D917" s="19"/>
      <c r="E917" s="18"/>
      <c r="F917" s="35"/>
      <c r="G917" s="35"/>
      <c r="H917" s="18"/>
      <c r="I917" s="18"/>
      <c r="J917" s="11"/>
      <c r="K917" s="42"/>
    </row>
    <row r="918" spans="1:11" ht="13" x14ac:dyDescent="0.15">
      <c r="A918" s="44"/>
      <c r="B918" s="11"/>
      <c r="C918" s="18"/>
      <c r="D918" s="19"/>
      <c r="E918" s="18"/>
      <c r="F918" s="35"/>
      <c r="G918" s="35"/>
      <c r="H918" s="18"/>
      <c r="I918" s="18"/>
      <c r="J918" s="11"/>
      <c r="K918" s="42"/>
    </row>
    <row r="919" spans="1:11" ht="13" x14ac:dyDescent="0.15">
      <c r="A919" s="44"/>
      <c r="B919" s="11"/>
      <c r="C919" s="18"/>
      <c r="D919" s="19"/>
      <c r="E919" s="18"/>
      <c r="F919" s="35"/>
      <c r="G919" s="35"/>
      <c r="H919" s="18"/>
      <c r="I919" s="18"/>
      <c r="J919" s="11"/>
      <c r="K919" s="42"/>
    </row>
    <row r="920" spans="1:11" ht="13" x14ac:dyDescent="0.15">
      <c r="A920" s="44"/>
      <c r="B920" s="11"/>
      <c r="C920" s="18"/>
      <c r="D920" s="19"/>
      <c r="E920" s="18"/>
      <c r="F920" s="35"/>
      <c r="G920" s="35"/>
      <c r="H920" s="18"/>
      <c r="I920" s="18"/>
      <c r="J920" s="11"/>
      <c r="K920" s="42"/>
    </row>
    <row r="921" spans="1:11" ht="13" x14ac:dyDescent="0.15">
      <c r="A921" s="44"/>
      <c r="B921" s="11"/>
      <c r="C921" s="18"/>
      <c r="D921" s="19"/>
      <c r="E921" s="18"/>
      <c r="F921" s="35"/>
      <c r="G921" s="35"/>
      <c r="H921" s="18"/>
      <c r="I921" s="18"/>
      <c r="J921" s="11"/>
      <c r="K921" s="42"/>
    </row>
    <row r="922" spans="1:11" ht="13" x14ac:dyDescent="0.15">
      <c r="A922" s="44"/>
      <c r="B922" s="11"/>
      <c r="C922" s="18"/>
      <c r="D922" s="19"/>
      <c r="E922" s="18"/>
      <c r="F922" s="35"/>
      <c r="G922" s="35"/>
      <c r="H922" s="18"/>
      <c r="I922" s="18"/>
      <c r="J922" s="11"/>
      <c r="K922" s="42"/>
    </row>
    <row r="923" spans="1:11" ht="13" x14ac:dyDescent="0.15">
      <c r="A923" s="44"/>
      <c r="B923" s="11"/>
      <c r="C923" s="18"/>
      <c r="D923" s="19"/>
      <c r="E923" s="18"/>
      <c r="F923" s="35"/>
      <c r="G923" s="35"/>
      <c r="H923" s="18"/>
      <c r="I923" s="18"/>
      <c r="J923" s="11"/>
      <c r="K923" s="42"/>
    </row>
    <row r="924" spans="1:11" ht="13" x14ac:dyDescent="0.15">
      <c r="A924" s="44"/>
      <c r="B924" s="11"/>
      <c r="C924" s="18"/>
      <c r="D924" s="19"/>
      <c r="E924" s="18"/>
      <c r="F924" s="35"/>
      <c r="G924" s="35"/>
      <c r="H924" s="18"/>
      <c r="I924" s="18"/>
      <c r="J924" s="11"/>
      <c r="K924" s="42"/>
    </row>
    <row r="925" spans="1:11" ht="13" x14ac:dyDescent="0.15">
      <c r="A925" s="44"/>
      <c r="B925" s="11"/>
      <c r="C925" s="18"/>
      <c r="D925" s="19"/>
      <c r="E925" s="18"/>
      <c r="F925" s="35"/>
      <c r="G925" s="35"/>
      <c r="H925" s="18"/>
      <c r="I925" s="18"/>
      <c r="J925" s="11"/>
      <c r="K925" s="42"/>
    </row>
    <row r="926" spans="1:11" ht="13" x14ac:dyDescent="0.15">
      <c r="A926" s="44"/>
      <c r="B926" s="11"/>
      <c r="C926" s="18"/>
      <c r="D926" s="19"/>
      <c r="E926" s="18"/>
      <c r="F926" s="35"/>
      <c r="G926" s="35"/>
      <c r="H926" s="18"/>
      <c r="I926" s="18"/>
      <c r="J926" s="11"/>
      <c r="K926" s="42"/>
    </row>
    <row r="927" spans="1:11" ht="13" x14ac:dyDescent="0.15">
      <c r="A927" s="44"/>
      <c r="B927" s="11"/>
      <c r="C927" s="18"/>
      <c r="D927" s="19"/>
      <c r="E927" s="18"/>
      <c r="F927" s="35"/>
      <c r="G927" s="35"/>
      <c r="H927" s="18"/>
      <c r="I927" s="18"/>
      <c r="J927" s="11"/>
      <c r="K927" s="42"/>
    </row>
    <row r="928" spans="1:11" ht="13" x14ac:dyDescent="0.15">
      <c r="A928" s="44"/>
      <c r="B928" s="11"/>
      <c r="C928" s="18"/>
      <c r="D928" s="19"/>
      <c r="E928" s="18"/>
      <c r="F928" s="35"/>
      <c r="G928" s="35"/>
      <c r="H928" s="18"/>
      <c r="I928" s="18"/>
      <c r="J928" s="11"/>
      <c r="K928" s="42"/>
    </row>
    <row r="929" spans="1:11" ht="13" x14ac:dyDescent="0.15">
      <c r="A929" s="44"/>
      <c r="B929" s="11"/>
      <c r="C929" s="18"/>
      <c r="D929" s="19"/>
      <c r="E929" s="18"/>
      <c r="F929" s="35"/>
      <c r="G929" s="35"/>
      <c r="H929" s="18"/>
      <c r="I929" s="18"/>
      <c r="J929" s="11"/>
      <c r="K929" s="42"/>
    </row>
    <row r="930" spans="1:11" ht="13" x14ac:dyDescent="0.15">
      <c r="A930" s="44"/>
      <c r="B930" s="11"/>
      <c r="C930" s="18"/>
      <c r="D930" s="19"/>
      <c r="E930" s="18"/>
      <c r="F930" s="35"/>
      <c r="G930" s="35"/>
      <c r="H930" s="18"/>
      <c r="I930" s="18"/>
      <c r="J930" s="11"/>
      <c r="K930" s="42"/>
    </row>
    <row r="931" spans="1:11" ht="13" x14ac:dyDescent="0.15">
      <c r="A931" s="44"/>
      <c r="B931" s="11"/>
      <c r="C931" s="18"/>
      <c r="D931" s="19"/>
      <c r="E931" s="18"/>
      <c r="F931" s="35"/>
      <c r="G931" s="35"/>
      <c r="H931" s="18"/>
      <c r="I931" s="18"/>
      <c r="J931" s="11"/>
      <c r="K931" s="42"/>
    </row>
    <row r="932" spans="1:11" ht="13" x14ac:dyDescent="0.15">
      <c r="A932" s="44"/>
      <c r="B932" s="11"/>
      <c r="C932" s="18"/>
      <c r="D932" s="19"/>
      <c r="E932" s="18"/>
      <c r="F932" s="35"/>
      <c r="G932" s="35"/>
      <c r="H932" s="18"/>
      <c r="I932" s="18"/>
      <c r="J932" s="11"/>
      <c r="K932" s="42"/>
    </row>
    <row r="933" spans="1:11" ht="13" x14ac:dyDescent="0.15">
      <c r="A933" s="44"/>
      <c r="B933" s="11"/>
      <c r="C933" s="18"/>
      <c r="D933" s="19"/>
      <c r="E933" s="18"/>
      <c r="F933" s="35"/>
      <c r="G933" s="35"/>
      <c r="H933" s="18"/>
      <c r="I933" s="18"/>
      <c r="J933" s="11"/>
      <c r="K933" s="42"/>
    </row>
    <row r="934" spans="1:11" ht="13" x14ac:dyDescent="0.15">
      <c r="A934" s="44"/>
      <c r="B934" s="11"/>
      <c r="C934" s="18"/>
      <c r="D934" s="19"/>
      <c r="E934" s="18"/>
      <c r="F934" s="35"/>
      <c r="G934" s="35"/>
      <c r="H934" s="18"/>
      <c r="I934" s="18"/>
      <c r="J934" s="11"/>
      <c r="K934" s="42"/>
    </row>
    <row r="935" spans="1:11" ht="13" x14ac:dyDescent="0.15">
      <c r="A935" s="44"/>
      <c r="B935" s="11"/>
      <c r="C935" s="18"/>
      <c r="D935" s="19"/>
      <c r="E935" s="18"/>
      <c r="F935" s="35"/>
      <c r="G935" s="35"/>
      <c r="H935" s="18"/>
      <c r="I935" s="18"/>
      <c r="J935" s="11"/>
      <c r="K935" s="42"/>
    </row>
    <row r="936" spans="1:11" ht="13" x14ac:dyDescent="0.15">
      <c r="A936" s="44"/>
      <c r="B936" s="11"/>
      <c r="C936" s="18"/>
      <c r="D936" s="19"/>
      <c r="E936" s="18"/>
      <c r="F936" s="35"/>
      <c r="G936" s="35"/>
      <c r="H936" s="18"/>
      <c r="I936" s="18"/>
      <c r="J936" s="11"/>
      <c r="K936" s="42"/>
    </row>
    <row r="937" spans="1:11" ht="13" x14ac:dyDescent="0.15">
      <c r="A937" s="44"/>
      <c r="B937" s="11"/>
      <c r="C937" s="18"/>
      <c r="D937" s="19"/>
      <c r="E937" s="18"/>
      <c r="F937" s="35"/>
      <c r="G937" s="35"/>
      <c r="H937" s="18"/>
      <c r="I937" s="18"/>
      <c r="J937" s="11"/>
      <c r="K937" s="42"/>
    </row>
    <row r="938" spans="1:11" ht="13" x14ac:dyDescent="0.15">
      <c r="A938" s="44"/>
      <c r="B938" s="11"/>
      <c r="C938" s="18"/>
      <c r="D938" s="19"/>
      <c r="E938" s="18"/>
      <c r="F938" s="35"/>
      <c r="G938" s="35"/>
      <c r="H938" s="18"/>
      <c r="I938" s="18"/>
      <c r="J938" s="11"/>
      <c r="K938" s="42"/>
    </row>
    <row r="939" spans="1:11" ht="13" x14ac:dyDescent="0.15">
      <c r="A939" s="44"/>
      <c r="B939" s="11"/>
      <c r="C939" s="18"/>
      <c r="D939" s="19"/>
      <c r="E939" s="18"/>
      <c r="F939" s="35"/>
      <c r="G939" s="35"/>
      <c r="H939" s="18"/>
      <c r="I939" s="18"/>
      <c r="J939" s="11"/>
      <c r="K939" s="42"/>
    </row>
    <row r="940" spans="1:11" ht="13" x14ac:dyDescent="0.15">
      <c r="A940" s="44"/>
      <c r="B940" s="11"/>
      <c r="C940" s="18"/>
      <c r="D940" s="19"/>
      <c r="E940" s="18"/>
      <c r="F940" s="35"/>
      <c r="G940" s="35"/>
      <c r="H940" s="18"/>
      <c r="I940" s="18"/>
      <c r="J940" s="11"/>
      <c r="K940" s="42"/>
    </row>
    <row r="941" spans="1:11" ht="13" x14ac:dyDescent="0.15">
      <c r="A941" s="44"/>
      <c r="B941" s="11"/>
      <c r="C941" s="18"/>
      <c r="D941" s="19"/>
      <c r="E941" s="18"/>
      <c r="F941" s="35"/>
      <c r="G941" s="35"/>
      <c r="H941" s="18"/>
      <c r="I941" s="18"/>
      <c r="J941" s="11"/>
      <c r="K941" s="42"/>
    </row>
    <row r="942" spans="1:11" ht="13" x14ac:dyDescent="0.15">
      <c r="A942" s="44"/>
      <c r="B942" s="11"/>
      <c r="C942" s="18"/>
      <c r="D942" s="19"/>
      <c r="E942" s="18"/>
      <c r="F942" s="35"/>
      <c r="G942" s="35"/>
      <c r="H942" s="18"/>
      <c r="I942" s="18"/>
      <c r="J942" s="11"/>
      <c r="K942" s="42"/>
    </row>
    <row r="943" spans="1:11" ht="13" x14ac:dyDescent="0.15">
      <c r="A943" s="44"/>
      <c r="B943" s="11"/>
      <c r="C943" s="18"/>
      <c r="D943" s="19"/>
      <c r="E943" s="18"/>
      <c r="F943" s="35"/>
      <c r="G943" s="35"/>
      <c r="H943" s="18"/>
      <c r="I943" s="18"/>
      <c r="J943" s="11"/>
      <c r="K943" s="42"/>
    </row>
    <row r="944" spans="1:11" ht="13" x14ac:dyDescent="0.15">
      <c r="A944" s="44"/>
      <c r="B944" s="11"/>
      <c r="C944" s="18"/>
      <c r="D944" s="19"/>
      <c r="E944" s="18"/>
      <c r="F944" s="35"/>
      <c r="G944" s="35"/>
      <c r="H944" s="18"/>
      <c r="I944" s="18"/>
      <c r="J944" s="11"/>
      <c r="K944" s="42"/>
    </row>
    <row r="945" spans="1:11" ht="13" x14ac:dyDescent="0.15">
      <c r="A945" s="44"/>
      <c r="B945" s="11"/>
      <c r="C945" s="18"/>
      <c r="D945" s="19"/>
      <c r="E945" s="18"/>
      <c r="F945" s="35"/>
      <c r="G945" s="35"/>
      <c r="H945" s="18"/>
      <c r="I945" s="18"/>
      <c r="J945" s="11"/>
      <c r="K945" s="42"/>
    </row>
    <row r="946" spans="1:11" ht="13" x14ac:dyDescent="0.15">
      <c r="A946" s="44"/>
      <c r="B946" s="11"/>
      <c r="C946" s="18"/>
      <c r="D946" s="19"/>
      <c r="E946" s="18"/>
      <c r="F946" s="35"/>
      <c r="G946" s="35"/>
      <c r="H946" s="18"/>
      <c r="I946" s="18"/>
      <c r="J946" s="11"/>
      <c r="K946" s="42"/>
    </row>
    <row r="947" spans="1:11" ht="13" x14ac:dyDescent="0.15">
      <c r="A947" s="44"/>
      <c r="B947" s="11"/>
      <c r="C947" s="18"/>
      <c r="D947" s="19"/>
      <c r="E947" s="18"/>
      <c r="F947" s="35"/>
      <c r="G947" s="35"/>
      <c r="H947" s="18"/>
      <c r="I947" s="18"/>
      <c r="J947" s="11"/>
      <c r="K947" s="42"/>
    </row>
    <row r="948" spans="1:11" ht="13" x14ac:dyDescent="0.15">
      <c r="A948" s="44"/>
      <c r="B948" s="11"/>
      <c r="C948" s="18"/>
      <c r="D948" s="19"/>
      <c r="E948" s="18"/>
      <c r="F948" s="35"/>
      <c r="G948" s="35"/>
      <c r="H948" s="18"/>
      <c r="I948" s="18"/>
      <c r="J948" s="11"/>
      <c r="K948" s="42"/>
    </row>
    <row r="949" spans="1:11" ht="13" x14ac:dyDescent="0.15">
      <c r="A949" s="44"/>
      <c r="B949" s="11"/>
      <c r="C949" s="18"/>
      <c r="D949" s="19"/>
      <c r="E949" s="18"/>
      <c r="F949" s="35"/>
      <c r="G949" s="35"/>
      <c r="H949" s="18"/>
      <c r="I949" s="18"/>
      <c r="J949" s="11"/>
      <c r="K949" s="42"/>
    </row>
    <row r="950" spans="1:11" ht="13" x14ac:dyDescent="0.15">
      <c r="A950" s="44"/>
      <c r="B950" s="11"/>
      <c r="C950" s="18"/>
      <c r="D950" s="19"/>
      <c r="E950" s="18"/>
      <c r="F950" s="35"/>
      <c r="G950" s="35"/>
      <c r="H950" s="18"/>
      <c r="I950" s="18"/>
      <c r="J950" s="11"/>
      <c r="K950" s="42"/>
    </row>
    <row r="951" spans="1:11" ht="13" x14ac:dyDescent="0.15">
      <c r="A951" s="44"/>
      <c r="B951" s="11"/>
      <c r="C951" s="18"/>
      <c r="D951" s="19"/>
      <c r="E951" s="18"/>
      <c r="F951" s="35"/>
      <c r="G951" s="35"/>
      <c r="H951" s="18"/>
      <c r="I951" s="18"/>
      <c r="J951" s="11"/>
      <c r="K951" s="42"/>
    </row>
    <row r="952" spans="1:11" ht="13" x14ac:dyDescent="0.15">
      <c r="A952" s="44"/>
      <c r="B952" s="11"/>
      <c r="C952" s="18"/>
      <c r="D952" s="19"/>
      <c r="E952" s="18"/>
      <c r="F952" s="35"/>
      <c r="G952" s="35"/>
      <c r="H952" s="18"/>
      <c r="I952" s="18"/>
      <c r="J952" s="11"/>
      <c r="K952" s="42"/>
    </row>
    <row r="953" spans="1:11" ht="13" x14ac:dyDescent="0.15">
      <c r="A953" s="44"/>
      <c r="B953" s="11"/>
      <c r="C953" s="18"/>
      <c r="D953" s="19"/>
      <c r="E953" s="18"/>
      <c r="F953" s="35"/>
      <c r="G953" s="35"/>
      <c r="H953" s="18"/>
      <c r="I953" s="18"/>
      <c r="J953" s="11"/>
      <c r="K953" s="42"/>
    </row>
    <row r="954" spans="1:11" ht="13" x14ac:dyDescent="0.15">
      <c r="A954" s="44"/>
      <c r="B954" s="11"/>
      <c r="C954" s="18"/>
      <c r="D954" s="19"/>
      <c r="E954" s="18"/>
      <c r="F954" s="35"/>
      <c r="G954" s="35"/>
      <c r="H954" s="18"/>
      <c r="I954" s="18"/>
      <c r="J954" s="11"/>
      <c r="K954" s="42"/>
    </row>
    <row r="955" spans="1:11" ht="13" x14ac:dyDescent="0.15">
      <c r="A955" s="44"/>
      <c r="B955" s="11"/>
      <c r="C955" s="18"/>
      <c r="D955" s="19"/>
      <c r="E955" s="18"/>
      <c r="F955" s="35"/>
      <c r="G955" s="35"/>
      <c r="H955" s="18"/>
      <c r="I955" s="18"/>
      <c r="J955" s="11"/>
      <c r="K955" s="42"/>
    </row>
    <row r="956" spans="1:11" ht="13" x14ac:dyDescent="0.15">
      <c r="A956" s="44"/>
      <c r="B956" s="11"/>
      <c r="C956" s="18"/>
      <c r="D956" s="19"/>
      <c r="E956" s="18"/>
      <c r="F956" s="35"/>
      <c r="G956" s="35"/>
      <c r="H956" s="18"/>
      <c r="I956" s="18"/>
      <c r="J956" s="11"/>
      <c r="K956" s="42"/>
    </row>
    <row r="957" spans="1:11" ht="13" x14ac:dyDescent="0.15">
      <c r="A957" s="44"/>
      <c r="B957" s="11"/>
      <c r="C957" s="18"/>
      <c r="D957" s="19"/>
      <c r="E957" s="18"/>
      <c r="F957" s="35"/>
      <c r="G957" s="35"/>
      <c r="H957" s="18"/>
      <c r="I957" s="18"/>
      <c r="J957" s="11"/>
      <c r="K957" s="42"/>
    </row>
    <row r="958" spans="1:11" ht="13" x14ac:dyDescent="0.15">
      <c r="A958" s="44"/>
      <c r="B958" s="11"/>
      <c r="C958" s="18"/>
      <c r="D958" s="19"/>
      <c r="E958" s="18"/>
      <c r="F958" s="35"/>
      <c r="G958" s="35"/>
      <c r="H958" s="18"/>
      <c r="I958" s="18"/>
      <c r="J958" s="11"/>
      <c r="K958" s="42"/>
    </row>
    <row r="959" spans="1:11" ht="13" x14ac:dyDescent="0.15">
      <c r="A959" s="44"/>
      <c r="B959" s="11"/>
      <c r="C959" s="18"/>
      <c r="D959" s="19"/>
      <c r="E959" s="18"/>
      <c r="F959" s="35"/>
      <c r="G959" s="35"/>
      <c r="H959" s="18"/>
      <c r="I959" s="18"/>
      <c r="J959" s="11"/>
      <c r="K959" s="42"/>
    </row>
    <row r="960" spans="1:11" ht="13" x14ac:dyDescent="0.15">
      <c r="A960" s="44"/>
      <c r="B960" s="11"/>
      <c r="C960" s="18"/>
      <c r="D960" s="19"/>
      <c r="E960" s="18"/>
      <c r="F960" s="35"/>
      <c r="G960" s="35"/>
      <c r="H960" s="18"/>
      <c r="I960" s="18"/>
      <c r="J960" s="11"/>
      <c r="K960" s="42"/>
    </row>
    <row r="961" spans="1:11" ht="13" x14ac:dyDescent="0.15">
      <c r="A961" s="44"/>
      <c r="B961" s="11"/>
      <c r="C961" s="18"/>
      <c r="D961" s="19"/>
      <c r="E961" s="18"/>
      <c r="F961" s="35"/>
      <c r="G961" s="35"/>
      <c r="H961" s="18"/>
      <c r="I961" s="18"/>
      <c r="J961" s="11"/>
      <c r="K961" s="42"/>
    </row>
    <row r="962" spans="1:11" ht="13" x14ac:dyDescent="0.15">
      <c r="A962" s="44"/>
      <c r="B962" s="11"/>
      <c r="C962" s="18"/>
      <c r="D962" s="19"/>
      <c r="E962" s="18"/>
      <c r="F962" s="35"/>
      <c r="G962" s="35"/>
      <c r="H962" s="18"/>
      <c r="I962" s="18"/>
      <c r="J962" s="11"/>
      <c r="K962" s="42"/>
    </row>
    <row r="963" spans="1:11" ht="13" x14ac:dyDescent="0.15">
      <c r="A963" s="44"/>
      <c r="B963" s="11"/>
      <c r="C963" s="18"/>
      <c r="D963" s="19"/>
      <c r="E963" s="18"/>
      <c r="F963" s="35"/>
      <c r="G963" s="35"/>
      <c r="H963" s="18"/>
      <c r="I963" s="18"/>
      <c r="J963" s="11"/>
      <c r="K963" s="42"/>
    </row>
    <row r="964" spans="1:11" ht="13" x14ac:dyDescent="0.15">
      <c r="A964" s="44"/>
      <c r="B964" s="11"/>
      <c r="C964" s="18"/>
      <c r="D964" s="19"/>
      <c r="E964" s="18"/>
      <c r="F964" s="35"/>
      <c r="G964" s="35"/>
      <c r="H964" s="18"/>
      <c r="I964" s="18"/>
      <c r="J964" s="11"/>
      <c r="K964" s="42"/>
    </row>
    <row r="965" spans="1:11" ht="13" x14ac:dyDescent="0.15">
      <c r="A965" s="44"/>
      <c r="B965" s="11"/>
      <c r="C965" s="18"/>
      <c r="D965" s="19"/>
      <c r="E965" s="18"/>
      <c r="F965" s="35"/>
      <c r="G965" s="35"/>
      <c r="H965" s="18"/>
      <c r="I965" s="18"/>
      <c r="J965" s="11"/>
      <c r="K965" s="42"/>
    </row>
    <row r="966" spans="1:11" ht="13" x14ac:dyDescent="0.15">
      <c r="A966" s="44"/>
      <c r="B966" s="11"/>
      <c r="C966" s="18"/>
      <c r="D966" s="19"/>
      <c r="E966" s="18"/>
      <c r="F966" s="35"/>
      <c r="G966" s="35"/>
      <c r="H966" s="18"/>
      <c r="I966" s="18"/>
      <c r="J966" s="11"/>
      <c r="K966" s="42"/>
    </row>
    <row r="967" spans="1:11" ht="13" x14ac:dyDescent="0.15">
      <c r="A967" s="44"/>
      <c r="B967" s="11"/>
      <c r="C967" s="18"/>
      <c r="D967" s="19"/>
      <c r="E967" s="18"/>
      <c r="F967" s="35"/>
      <c r="G967" s="35"/>
      <c r="H967" s="18"/>
      <c r="I967" s="18"/>
      <c r="J967" s="11"/>
      <c r="K967" s="42"/>
    </row>
    <row r="968" spans="1:11" ht="13" x14ac:dyDescent="0.15">
      <c r="A968" s="44"/>
      <c r="B968" s="11"/>
      <c r="C968" s="18"/>
      <c r="D968" s="19"/>
      <c r="E968" s="18"/>
      <c r="F968" s="35"/>
      <c r="G968" s="35"/>
      <c r="H968" s="18"/>
      <c r="I968" s="18"/>
      <c r="J968" s="11"/>
      <c r="K968" s="42"/>
    </row>
    <row r="969" spans="1:11" ht="13" x14ac:dyDescent="0.15">
      <c r="A969" s="44"/>
      <c r="B969" s="11"/>
      <c r="C969" s="18"/>
      <c r="D969" s="19"/>
      <c r="E969" s="18"/>
      <c r="F969" s="35"/>
      <c r="G969" s="35"/>
      <c r="H969" s="18"/>
      <c r="I969" s="18"/>
      <c r="J969" s="11"/>
      <c r="K969" s="42"/>
    </row>
    <row r="970" spans="1:11" ht="13" x14ac:dyDescent="0.15">
      <c r="A970" s="44"/>
      <c r="B970" s="11"/>
      <c r="C970" s="18"/>
      <c r="D970" s="19"/>
      <c r="E970" s="18"/>
      <c r="F970" s="35"/>
      <c r="G970" s="35"/>
      <c r="H970" s="18"/>
      <c r="I970" s="18"/>
      <c r="J970" s="11"/>
      <c r="K970" s="42"/>
    </row>
    <row r="971" spans="1:11" ht="13" x14ac:dyDescent="0.15">
      <c r="A971" s="44"/>
      <c r="B971" s="11"/>
      <c r="C971" s="18"/>
      <c r="D971" s="19"/>
      <c r="E971" s="18"/>
      <c r="F971" s="35"/>
      <c r="G971" s="35"/>
      <c r="H971" s="18"/>
      <c r="I971" s="18"/>
      <c r="J971" s="11"/>
      <c r="K971" s="42"/>
    </row>
    <row r="972" spans="1:11" ht="13" x14ac:dyDescent="0.15">
      <c r="A972" s="44"/>
      <c r="B972" s="11"/>
      <c r="C972" s="18"/>
      <c r="D972" s="19"/>
      <c r="E972" s="18"/>
      <c r="F972" s="35"/>
      <c r="G972" s="35"/>
      <c r="H972" s="18"/>
      <c r="I972" s="18"/>
      <c r="J972" s="11"/>
      <c r="K972" s="42"/>
    </row>
    <row r="973" spans="1:11" ht="13" x14ac:dyDescent="0.15">
      <c r="A973" s="44"/>
      <c r="B973" s="11"/>
      <c r="C973" s="18"/>
      <c r="D973" s="19"/>
      <c r="E973" s="18"/>
      <c r="F973" s="35"/>
      <c r="G973" s="35"/>
      <c r="H973" s="18"/>
      <c r="I973" s="18"/>
      <c r="J973" s="11"/>
      <c r="K973" s="42"/>
    </row>
    <row r="974" spans="1:11" ht="13" x14ac:dyDescent="0.15">
      <c r="A974" s="44"/>
      <c r="B974" s="11"/>
      <c r="C974" s="18"/>
      <c r="D974" s="19"/>
      <c r="E974" s="18"/>
      <c r="F974" s="35"/>
      <c r="G974" s="35"/>
      <c r="H974" s="18"/>
      <c r="I974" s="18"/>
      <c r="J974" s="11"/>
      <c r="K974" s="42"/>
    </row>
    <row r="975" spans="1:11" ht="13" x14ac:dyDescent="0.15">
      <c r="A975" s="44"/>
      <c r="B975" s="11"/>
      <c r="C975" s="18"/>
      <c r="D975" s="19"/>
      <c r="E975" s="18"/>
      <c r="F975" s="35"/>
      <c r="G975" s="35"/>
      <c r="H975" s="18"/>
      <c r="I975" s="18"/>
      <c r="J975" s="11"/>
      <c r="K975" s="42"/>
    </row>
    <row r="976" spans="1:11" ht="13" x14ac:dyDescent="0.15">
      <c r="A976" s="44"/>
      <c r="B976" s="11"/>
      <c r="C976" s="18"/>
      <c r="D976" s="19"/>
      <c r="E976" s="18"/>
      <c r="F976" s="35"/>
      <c r="G976" s="35"/>
      <c r="H976" s="18"/>
      <c r="I976" s="18"/>
      <c r="J976" s="11"/>
      <c r="K976" s="42"/>
    </row>
    <row r="977" spans="1:11" ht="13" x14ac:dyDescent="0.15">
      <c r="A977" s="44"/>
      <c r="B977" s="11"/>
      <c r="C977" s="18"/>
      <c r="D977" s="19"/>
      <c r="E977" s="18"/>
      <c r="F977" s="35"/>
      <c r="G977" s="35"/>
      <c r="H977" s="18"/>
      <c r="I977" s="18"/>
      <c r="J977" s="11"/>
      <c r="K977" s="42"/>
    </row>
    <row r="978" spans="1:11" ht="13" x14ac:dyDescent="0.15">
      <c r="A978" s="44"/>
      <c r="B978" s="11"/>
      <c r="C978" s="18"/>
      <c r="D978" s="19"/>
      <c r="E978" s="18"/>
      <c r="F978" s="35"/>
      <c r="G978" s="35"/>
      <c r="H978" s="18"/>
      <c r="I978" s="18"/>
      <c r="J978" s="11"/>
      <c r="K978" s="42"/>
    </row>
    <row r="979" spans="1:11" ht="13" x14ac:dyDescent="0.15">
      <c r="A979" s="44"/>
      <c r="B979" s="11"/>
      <c r="C979" s="18"/>
      <c r="D979" s="19"/>
      <c r="E979" s="18"/>
      <c r="F979" s="35"/>
      <c r="G979" s="35"/>
      <c r="H979" s="18"/>
      <c r="I979" s="18"/>
      <c r="J979" s="11"/>
      <c r="K979" s="42"/>
    </row>
    <row r="980" spans="1:11" ht="13" x14ac:dyDescent="0.15">
      <c r="A980" s="44"/>
      <c r="B980" s="11"/>
      <c r="C980" s="18"/>
      <c r="D980" s="19"/>
      <c r="E980" s="18"/>
      <c r="F980" s="35"/>
      <c r="G980" s="35"/>
      <c r="H980" s="18"/>
      <c r="I980" s="18"/>
      <c r="J980" s="11"/>
      <c r="K980" s="42"/>
    </row>
    <row r="981" spans="1:11" ht="13" x14ac:dyDescent="0.15">
      <c r="A981" s="44"/>
      <c r="B981" s="11"/>
      <c r="C981" s="18"/>
      <c r="D981" s="19"/>
      <c r="E981" s="18"/>
      <c r="F981" s="35"/>
      <c r="G981" s="35"/>
      <c r="H981" s="18"/>
      <c r="I981" s="18"/>
      <c r="J981" s="11"/>
      <c r="K981" s="42"/>
    </row>
    <row r="982" spans="1:11" ht="13" x14ac:dyDescent="0.15">
      <c r="A982" s="44"/>
      <c r="B982" s="11"/>
      <c r="C982" s="18"/>
      <c r="D982" s="19"/>
      <c r="E982" s="18"/>
      <c r="F982" s="35"/>
      <c r="G982" s="35"/>
      <c r="H982" s="18"/>
      <c r="I982" s="18"/>
      <c r="J982" s="11"/>
      <c r="K982" s="42"/>
    </row>
    <row r="983" spans="1:11" ht="13" x14ac:dyDescent="0.15">
      <c r="A983" s="44"/>
      <c r="B983" s="11"/>
      <c r="C983" s="18"/>
      <c r="D983" s="19"/>
      <c r="E983" s="18"/>
      <c r="F983" s="35"/>
      <c r="G983" s="35"/>
      <c r="H983" s="18"/>
      <c r="I983" s="18"/>
      <c r="J983" s="11"/>
      <c r="K983" s="42"/>
    </row>
    <row r="984" spans="1:11" ht="13" x14ac:dyDescent="0.15">
      <c r="A984" s="44"/>
      <c r="B984" s="11"/>
      <c r="C984" s="18"/>
      <c r="D984" s="19"/>
      <c r="E984" s="18"/>
      <c r="F984" s="35"/>
      <c r="G984" s="35"/>
      <c r="H984" s="18"/>
      <c r="I984" s="18"/>
      <c r="J984" s="11"/>
      <c r="K984" s="42"/>
    </row>
    <row r="985" spans="1:11" ht="13" x14ac:dyDescent="0.15">
      <c r="A985" s="44"/>
      <c r="B985" s="11"/>
      <c r="C985" s="18"/>
      <c r="D985" s="19"/>
      <c r="E985" s="18"/>
      <c r="F985" s="35"/>
      <c r="G985" s="35"/>
      <c r="H985" s="18"/>
      <c r="I985" s="18"/>
      <c r="J985" s="11"/>
      <c r="K985" s="42"/>
    </row>
    <row r="986" spans="1:11" ht="13" x14ac:dyDescent="0.15">
      <c r="A986" s="44"/>
      <c r="B986" s="11"/>
      <c r="C986" s="18"/>
      <c r="D986" s="19"/>
      <c r="E986" s="18"/>
      <c r="F986" s="35"/>
      <c r="G986" s="35"/>
      <c r="H986" s="18"/>
      <c r="I986" s="18"/>
      <c r="J986" s="11"/>
      <c r="K986" s="42"/>
    </row>
    <row r="987" spans="1:11" ht="13" x14ac:dyDescent="0.15">
      <c r="A987" s="44"/>
      <c r="B987" s="11"/>
      <c r="C987" s="18"/>
      <c r="D987" s="19"/>
      <c r="E987" s="18"/>
      <c r="F987" s="35"/>
      <c r="G987" s="35"/>
      <c r="H987" s="18"/>
      <c r="I987" s="18"/>
      <c r="J987" s="11"/>
      <c r="K987" s="42"/>
    </row>
    <row r="988" spans="1:11" ht="13" x14ac:dyDescent="0.15">
      <c r="A988" s="44"/>
      <c r="B988" s="11"/>
      <c r="C988" s="18"/>
      <c r="D988" s="19"/>
      <c r="E988" s="18"/>
      <c r="F988" s="35"/>
      <c r="G988" s="35"/>
      <c r="H988" s="18"/>
      <c r="I988" s="18"/>
      <c r="J988" s="11"/>
      <c r="K988" s="42"/>
    </row>
    <row r="989" spans="1:11" ht="13" x14ac:dyDescent="0.15">
      <c r="A989" s="44"/>
      <c r="B989" s="11"/>
      <c r="C989" s="18"/>
      <c r="D989" s="19"/>
      <c r="E989" s="18"/>
      <c r="F989" s="35"/>
      <c r="G989" s="35"/>
      <c r="H989" s="18"/>
      <c r="I989" s="18"/>
      <c r="J989" s="11"/>
      <c r="K989" s="42"/>
    </row>
    <row r="990" spans="1:11" ht="13" x14ac:dyDescent="0.15">
      <c r="A990" s="44"/>
      <c r="B990" s="11"/>
      <c r="C990" s="18"/>
      <c r="D990" s="19"/>
      <c r="E990" s="18"/>
      <c r="F990" s="35"/>
      <c r="G990" s="35"/>
      <c r="H990" s="18"/>
      <c r="I990" s="18"/>
      <c r="J990" s="11"/>
      <c r="K990" s="42"/>
    </row>
    <row r="991" spans="1:11" ht="13" x14ac:dyDescent="0.15">
      <c r="A991" s="44"/>
      <c r="B991" s="11"/>
      <c r="C991" s="18"/>
      <c r="D991" s="19"/>
      <c r="E991" s="18"/>
      <c r="F991" s="35"/>
      <c r="G991" s="35"/>
      <c r="H991" s="18"/>
      <c r="I991" s="18"/>
      <c r="J991" s="11"/>
      <c r="K991" s="42"/>
    </row>
    <row r="992" spans="1:11" ht="13" x14ac:dyDescent="0.15">
      <c r="A992" s="44"/>
      <c r="B992" s="11"/>
      <c r="C992" s="18"/>
      <c r="D992" s="19"/>
      <c r="E992" s="18"/>
      <c r="F992" s="35"/>
      <c r="G992" s="35"/>
      <c r="H992" s="18"/>
      <c r="I992" s="18"/>
      <c r="J992" s="11"/>
      <c r="K992" s="42"/>
    </row>
    <row r="993" spans="1:11" ht="13" x14ac:dyDescent="0.15">
      <c r="A993" s="44"/>
      <c r="B993" s="11"/>
      <c r="C993" s="18"/>
      <c r="D993" s="19"/>
      <c r="E993" s="18"/>
      <c r="F993" s="35"/>
      <c r="G993" s="35"/>
      <c r="H993" s="18"/>
      <c r="I993" s="18"/>
      <c r="J993" s="11"/>
      <c r="K993" s="42"/>
    </row>
    <row r="994" spans="1:11" ht="13" x14ac:dyDescent="0.15">
      <c r="A994" s="44"/>
      <c r="B994" s="11"/>
      <c r="C994" s="18"/>
      <c r="D994" s="19"/>
      <c r="E994" s="18"/>
      <c r="F994" s="35"/>
      <c r="G994" s="35"/>
      <c r="H994" s="18"/>
      <c r="I994" s="18"/>
      <c r="J994" s="11"/>
      <c r="K994" s="42"/>
    </row>
    <row r="995" spans="1:11" ht="13" x14ac:dyDescent="0.15">
      <c r="A995" s="44"/>
      <c r="B995" s="11"/>
      <c r="C995" s="18"/>
      <c r="D995" s="19"/>
      <c r="E995" s="18"/>
      <c r="F995" s="35"/>
      <c r="G995" s="35"/>
      <c r="H995" s="18"/>
      <c r="I995" s="18"/>
      <c r="J995" s="11"/>
      <c r="K995" s="42"/>
    </row>
    <row r="996" spans="1:11" ht="13" x14ac:dyDescent="0.15">
      <c r="A996" s="44"/>
      <c r="B996" s="11"/>
      <c r="C996" s="18"/>
      <c r="D996" s="19"/>
      <c r="E996" s="18"/>
      <c r="F996" s="35"/>
      <c r="G996" s="35"/>
      <c r="H996" s="18"/>
      <c r="I996" s="18"/>
      <c r="J996" s="11"/>
      <c r="K996" s="42"/>
    </row>
    <row r="997" spans="1:11" ht="13" x14ac:dyDescent="0.15">
      <c r="A997" s="44"/>
      <c r="B997" s="11"/>
      <c r="C997" s="18"/>
      <c r="D997" s="19"/>
      <c r="E997" s="18"/>
      <c r="F997" s="35"/>
      <c r="G997" s="35"/>
      <c r="H997" s="18"/>
      <c r="I997" s="18"/>
      <c r="J997" s="11"/>
      <c r="K997" s="42"/>
    </row>
    <row r="998" spans="1:11" ht="13" x14ac:dyDescent="0.15">
      <c r="A998" s="44"/>
      <c r="B998" s="11"/>
      <c r="C998" s="18"/>
      <c r="D998" s="19"/>
      <c r="E998" s="18"/>
      <c r="F998" s="35"/>
      <c r="G998" s="35"/>
      <c r="H998" s="18"/>
      <c r="I998" s="18"/>
      <c r="J998" s="11"/>
      <c r="K998" s="42"/>
    </row>
    <row r="999" spans="1:11" ht="13" x14ac:dyDescent="0.15">
      <c r="A999" s="44"/>
      <c r="B999" s="11"/>
      <c r="C999" s="18"/>
      <c r="D999" s="19"/>
      <c r="E999" s="18"/>
      <c r="F999" s="35"/>
      <c r="G999" s="35"/>
      <c r="H999" s="18"/>
      <c r="I999" s="18"/>
      <c r="J999" s="11"/>
      <c r="K999" s="42"/>
    </row>
    <row r="1000" spans="1:11" ht="13" x14ac:dyDescent="0.15">
      <c r="A1000" s="44"/>
      <c r="B1000" s="11"/>
      <c r="C1000" s="18"/>
      <c r="D1000" s="19"/>
      <c r="E1000" s="18"/>
      <c r="F1000" s="35"/>
      <c r="G1000" s="35"/>
      <c r="H1000" s="18"/>
      <c r="I1000" s="18"/>
      <c r="J1000" s="11"/>
      <c r="K1000" s="42"/>
    </row>
    <row r="1001" spans="1:11" ht="13" x14ac:dyDescent="0.15">
      <c r="A1001" s="44"/>
      <c r="B1001" s="11"/>
      <c r="C1001" s="18"/>
      <c r="D1001" s="19"/>
      <c r="E1001" s="18"/>
      <c r="F1001" s="35"/>
      <c r="G1001" s="35"/>
      <c r="H1001" s="18"/>
      <c r="I1001" s="18"/>
      <c r="J1001" s="11"/>
      <c r="K1001" s="42"/>
    </row>
    <row r="1002" spans="1:11" ht="13" x14ac:dyDescent="0.15">
      <c r="A1002" s="44"/>
      <c r="B1002" s="11"/>
      <c r="C1002" s="18"/>
      <c r="D1002" s="19"/>
      <c r="E1002" s="18"/>
      <c r="F1002" s="35"/>
      <c r="G1002" s="35"/>
      <c r="H1002" s="18"/>
      <c r="I1002" s="18"/>
      <c r="J1002" s="11"/>
      <c r="K1002" s="42"/>
    </row>
    <row r="1003" spans="1:11" ht="13" x14ac:dyDescent="0.15">
      <c r="A1003" s="44"/>
      <c r="B1003" s="11"/>
      <c r="C1003" s="18"/>
      <c r="D1003" s="19"/>
      <c r="E1003" s="18"/>
      <c r="F1003" s="35"/>
      <c r="G1003" s="35"/>
      <c r="H1003" s="18"/>
      <c r="I1003" s="18"/>
      <c r="J1003" s="11"/>
      <c r="K1003" s="42"/>
    </row>
    <row r="1004" spans="1:11" ht="13" x14ac:dyDescent="0.15">
      <c r="A1004" s="44"/>
      <c r="B1004" s="11"/>
      <c r="C1004" s="18"/>
      <c r="D1004" s="19"/>
      <c r="E1004" s="18"/>
      <c r="F1004" s="35"/>
      <c r="G1004" s="35"/>
      <c r="H1004" s="18"/>
      <c r="I1004" s="18"/>
      <c r="J1004" s="11"/>
      <c r="K1004" s="42"/>
    </row>
    <row r="1005" spans="1:11" ht="13" x14ac:dyDescent="0.15">
      <c r="A1005" s="44"/>
      <c r="B1005" s="11"/>
      <c r="C1005" s="18"/>
      <c r="D1005" s="19"/>
      <c r="E1005" s="18"/>
      <c r="F1005" s="35"/>
      <c r="G1005" s="35"/>
      <c r="H1005" s="18"/>
      <c r="I1005" s="18"/>
      <c r="J1005" s="11"/>
      <c r="K1005" s="42"/>
    </row>
    <row r="1006" spans="1:11" ht="13" x14ac:dyDescent="0.15">
      <c r="A1006" s="44"/>
      <c r="B1006" s="11"/>
      <c r="C1006" s="18"/>
      <c r="D1006" s="19"/>
      <c r="E1006" s="18"/>
      <c r="F1006" s="35"/>
      <c r="G1006" s="35"/>
      <c r="H1006" s="18"/>
      <c r="I1006" s="18"/>
      <c r="J1006" s="11"/>
      <c r="K1006" s="42"/>
    </row>
    <row r="1007" spans="1:11" ht="13" x14ac:dyDescent="0.15">
      <c r="A1007" s="44"/>
      <c r="B1007" s="11"/>
      <c r="C1007" s="18"/>
      <c r="D1007" s="19"/>
      <c r="E1007" s="18"/>
      <c r="F1007" s="35"/>
      <c r="G1007" s="35"/>
      <c r="H1007" s="18"/>
      <c r="I1007" s="18"/>
      <c r="J1007" s="11"/>
      <c r="K1007" s="42"/>
    </row>
    <row r="1008" spans="1:11" ht="13" x14ac:dyDescent="0.15">
      <c r="A1008" s="44"/>
      <c r="B1008" s="11"/>
      <c r="C1008" s="18"/>
      <c r="D1008" s="19"/>
      <c r="E1008" s="18"/>
      <c r="F1008" s="35"/>
      <c r="G1008" s="35"/>
      <c r="H1008" s="18"/>
      <c r="I1008" s="18"/>
      <c r="J1008" s="11"/>
      <c r="K1008" s="42"/>
    </row>
    <row r="1009" spans="1:11" ht="13" x14ac:dyDescent="0.15">
      <c r="A1009" s="44"/>
      <c r="B1009" s="11"/>
      <c r="C1009" s="18"/>
      <c r="D1009" s="19"/>
      <c r="E1009" s="18"/>
      <c r="F1009" s="35"/>
      <c r="G1009" s="35"/>
      <c r="H1009" s="18"/>
      <c r="I1009" s="18"/>
      <c r="J1009" s="11"/>
      <c r="K1009" s="42"/>
    </row>
    <row r="1010" spans="1:11" ht="13" x14ac:dyDescent="0.15">
      <c r="A1010" s="44"/>
      <c r="B1010" s="11"/>
      <c r="C1010" s="18"/>
      <c r="D1010" s="19"/>
      <c r="E1010" s="18"/>
      <c r="F1010" s="35"/>
      <c r="G1010" s="35"/>
      <c r="H1010" s="18"/>
      <c r="I1010" s="18"/>
      <c r="J1010" s="11"/>
      <c r="K1010" s="42"/>
    </row>
    <row r="1011" spans="1:11" ht="13" x14ac:dyDescent="0.15">
      <c r="A1011" s="44"/>
      <c r="B1011" s="11"/>
      <c r="C1011" s="18"/>
      <c r="D1011" s="19"/>
      <c r="E1011" s="18"/>
      <c r="F1011" s="35"/>
      <c r="G1011" s="35"/>
      <c r="H1011" s="18"/>
      <c r="I1011" s="18"/>
      <c r="J1011" s="11"/>
      <c r="K1011" s="42"/>
    </row>
    <row r="1012" spans="1:11" ht="13" x14ac:dyDescent="0.15">
      <c r="A1012" s="44"/>
      <c r="B1012" s="11"/>
      <c r="C1012" s="18"/>
      <c r="D1012" s="19"/>
      <c r="E1012" s="18"/>
      <c r="F1012" s="35"/>
      <c r="G1012" s="35"/>
      <c r="H1012" s="18"/>
      <c r="I1012" s="18"/>
      <c r="J1012" s="11"/>
      <c r="K1012" s="42"/>
    </row>
    <row r="1013" spans="1:11" ht="13" x14ac:dyDescent="0.15">
      <c r="A1013" s="44"/>
      <c r="B1013" s="11"/>
      <c r="C1013" s="18"/>
      <c r="D1013" s="19"/>
      <c r="E1013" s="18"/>
      <c r="F1013" s="35"/>
      <c r="G1013" s="35"/>
      <c r="H1013" s="18"/>
      <c r="I1013" s="18"/>
      <c r="J1013" s="11"/>
      <c r="K1013" s="42"/>
    </row>
    <row r="1014" spans="1:11" ht="13" x14ac:dyDescent="0.15">
      <c r="A1014" s="44"/>
      <c r="B1014" s="11"/>
      <c r="C1014" s="18"/>
      <c r="D1014" s="19"/>
      <c r="E1014" s="18"/>
      <c r="F1014" s="35"/>
      <c r="G1014" s="35"/>
      <c r="H1014" s="18"/>
      <c r="I1014" s="18"/>
      <c r="J1014" s="11"/>
      <c r="K1014" s="42"/>
    </row>
    <row r="1015" spans="1:11" ht="13" x14ac:dyDescent="0.15">
      <c r="A1015" s="44"/>
      <c r="B1015" s="11"/>
      <c r="C1015" s="18"/>
      <c r="D1015" s="19"/>
      <c r="E1015" s="18"/>
      <c r="F1015" s="35"/>
      <c r="G1015" s="35"/>
      <c r="H1015" s="18"/>
      <c r="I1015" s="18"/>
      <c r="J1015" s="11"/>
      <c r="K1015" s="42"/>
    </row>
    <row r="1016" spans="1:11" ht="13" x14ac:dyDescent="0.15">
      <c r="A1016" s="44"/>
      <c r="B1016" s="11"/>
      <c r="C1016" s="18"/>
      <c r="D1016" s="19"/>
      <c r="E1016" s="18"/>
      <c r="F1016" s="35"/>
      <c r="G1016" s="35"/>
      <c r="H1016" s="18"/>
      <c r="I1016" s="18"/>
      <c r="J1016" s="11"/>
      <c r="K1016" s="42"/>
    </row>
    <row r="1017" spans="1:11" ht="13" x14ac:dyDescent="0.15">
      <c r="A1017" s="44"/>
      <c r="B1017" s="11"/>
      <c r="C1017" s="18"/>
      <c r="D1017" s="19"/>
      <c r="E1017" s="18"/>
      <c r="F1017" s="35"/>
      <c r="G1017" s="35"/>
      <c r="H1017" s="18"/>
      <c r="I1017" s="18"/>
      <c r="J1017" s="11"/>
      <c r="K1017" s="42"/>
    </row>
  </sheetData>
  <mergeCells count="3">
    <mergeCell ref="A1:I2"/>
    <mergeCell ref="J1:K2"/>
    <mergeCell ref="M33:N33"/>
  </mergeCells>
  <dataValidations count="2">
    <dataValidation type="list" allowBlank="1" sqref="A5:A14" xr:uid="{00000000-0002-0000-0D00-000000000000}">
      <formula1>#REF!</formula1>
    </dataValidation>
    <dataValidation type="list" allowBlank="1" sqref="A16:A288" xr:uid="{00000000-0002-0000-0D00-000001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FFF9A"/>
    <outlinePr summaryBelow="0" summaryRight="0"/>
    <pageSetUpPr fitToPage="1"/>
  </sheetPr>
  <dimension ref="A1:X1003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5" defaultRowHeight="15.75" customHeight="1" x14ac:dyDescent="0.15"/>
  <cols>
    <col min="1" max="1" width="14" customWidth="1"/>
    <col min="2" max="2" width="34" customWidth="1"/>
    <col min="3" max="3" width="20.5" customWidth="1"/>
    <col min="4" max="4" width="20" customWidth="1"/>
    <col min="5" max="5" width="6.6640625" customWidth="1"/>
    <col min="6" max="6" width="12.83203125" customWidth="1"/>
    <col min="7" max="7" width="25.5" customWidth="1"/>
    <col min="8" max="8" width="38.83203125" customWidth="1"/>
    <col min="9" max="9" width="9.5" customWidth="1"/>
    <col min="10" max="10" width="23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46" t="s">
        <v>4</v>
      </c>
      <c r="J1" s="238"/>
    </row>
    <row r="2" spans="1:24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</row>
    <row r="3" spans="1:24" ht="19.5" customHeight="1" x14ac:dyDescent="0.15">
      <c r="A3" s="240" t="s">
        <v>171</v>
      </c>
      <c r="B3" s="238"/>
      <c r="C3" s="238"/>
      <c r="D3" s="238"/>
      <c r="E3" s="238"/>
      <c r="F3" s="238"/>
      <c r="G3" s="238"/>
      <c r="H3" s="238"/>
      <c r="I3" s="135" t="s">
        <v>8</v>
      </c>
      <c r="J3" s="169">
        <f>SUM(J5:J32)</f>
        <v>1848850</v>
      </c>
    </row>
    <row r="4" spans="1:24" ht="39" x14ac:dyDescent="0.15">
      <c r="A4" s="51" t="s">
        <v>0</v>
      </c>
      <c r="B4" s="51" t="s">
        <v>2</v>
      </c>
      <c r="C4" s="51" t="s">
        <v>3</v>
      </c>
      <c r="D4" s="170" t="s">
        <v>12</v>
      </c>
      <c r="E4" s="51" t="s">
        <v>13</v>
      </c>
      <c r="F4" s="52" t="s">
        <v>172</v>
      </c>
      <c r="G4" s="51" t="s">
        <v>15</v>
      </c>
      <c r="H4" s="51" t="s">
        <v>10</v>
      </c>
      <c r="I4" s="51" t="s">
        <v>105</v>
      </c>
      <c r="J4" s="52" t="s">
        <v>173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163.5" customHeight="1" x14ac:dyDescent="0.15">
      <c r="A5" s="6" t="s">
        <v>34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20">
        <v>15300</v>
      </c>
      <c r="G5" s="19" t="str">
        <f>IFERROR(VLOOKUP($A5,#REF!,7,0),"-")</f>
        <v>-</v>
      </c>
      <c r="H5" s="19" t="str">
        <f>IFERROR(VLOOKUP($A5,#REF!,8,0),"-")</f>
        <v>-</v>
      </c>
      <c r="I5" s="22">
        <v>1</v>
      </c>
      <c r="J5" s="35">
        <f t="shared" ref="J5:J25" si="0">IFERROR(I5*F5,"-")</f>
        <v>15300</v>
      </c>
    </row>
    <row r="6" spans="1:24" ht="142.5" customHeight="1" x14ac:dyDescent="0.15">
      <c r="A6" s="25" t="s">
        <v>120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10200</v>
      </c>
      <c r="G6" s="19" t="str">
        <f>IFERROR(VLOOKUP($A6,#REF!,7,0),"-")</f>
        <v>-</v>
      </c>
      <c r="H6" s="19" t="str">
        <f>IFERROR(VLOOKUP($A6,#REF!,8,0),"-")</f>
        <v>-</v>
      </c>
      <c r="I6" s="22">
        <v>1</v>
      </c>
      <c r="J6" s="35">
        <f t="shared" si="0"/>
        <v>10200</v>
      </c>
    </row>
    <row r="7" spans="1:24" ht="144" customHeight="1" x14ac:dyDescent="0.15">
      <c r="A7" s="40" t="s">
        <v>36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15000</v>
      </c>
      <c r="G7" s="19" t="str">
        <f>IFERROR(VLOOKUP($A7,#REF!,7,0),"-")</f>
        <v>-</v>
      </c>
      <c r="H7" s="19" t="str">
        <f>IFERROR(VLOOKUP($A7,#REF!,8,0),"-")</f>
        <v>-</v>
      </c>
      <c r="I7" s="22">
        <v>1</v>
      </c>
      <c r="J7" s="35">
        <f t="shared" si="0"/>
        <v>15000</v>
      </c>
    </row>
    <row r="8" spans="1:24" ht="44.25" customHeight="1" x14ac:dyDescent="0.15">
      <c r="A8" s="25" t="s">
        <v>23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v>22500</v>
      </c>
      <c r="G8" s="19" t="str">
        <f>IFERROR(VLOOKUP($A8,#REF!,7,0),"-")</f>
        <v>-</v>
      </c>
      <c r="H8" s="19" t="str">
        <f>IFERROR(VLOOKUP($A8,#REF!,8,0),"-")</f>
        <v>-</v>
      </c>
      <c r="I8" s="22">
        <v>1</v>
      </c>
      <c r="J8" s="35">
        <f t="shared" si="0"/>
        <v>22500</v>
      </c>
    </row>
    <row r="9" spans="1:24" ht="167.25" customHeight="1" x14ac:dyDescent="0.15">
      <c r="A9" s="25" t="s">
        <v>25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72000</v>
      </c>
      <c r="G9" s="19" t="str">
        <f>IFERROR(VLOOKUP($A9,#REF!,7,0),"-")</f>
        <v>-</v>
      </c>
      <c r="H9" s="19" t="str">
        <f>IFERROR(VLOOKUP($A9,#REF!,8,0),"-")</f>
        <v>-</v>
      </c>
      <c r="I9" s="22">
        <v>1</v>
      </c>
      <c r="J9" s="35">
        <f t="shared" si="0"/>
        <v>72000</v>
      </c>
    </row>
    <row r="10" spans="1:24" ht="14" x14ac:dyDescent="0.15">
      <c r="A10" s="25" t="s">
        <v>32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55000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1</v>
      </c>
      <c r="J10" s="35">
        <f t="shared" si="0"/>
        <v>55000</v>
      </c>
    </row>
    <row r="11" spans="1:24" ht="166.5" customHeight="1" x14ac:dyDescent="0.15">
      <c r="A11" s="25" t="s">
        <v>101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27400</v>
      </c>
      <c r="G11" s="19" t="str">
        <f>IFERROR(VLOOKUP($A11,#REF!,7,0),"-")</f>
        <v>-</v>
      </c>
      <c r="H11" s="19" t="str">
        <f>IFERROR(VLOOKUP($A11,#REF!,8,0),"-")</f>
        <v>-</v>
      </c>
      <c r="I11" s="22">
        <v>1</v>
      </c>
      <c r="J11" s="35">
        <f t="shared" si="0"/>
        <v>27400</v>
      </c>
    </row>
    <row r="12" spans="1:24" ht="86.25" customHeight="1" x14ac:dyDescent="0.15">
      <c r="A12" s="25" t="s">
        <v>22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41000</v>
      </c>
      <c r="G12" s="19" t="str">
        <f>IFERROR(VLOOKUP($A12,#REF!,7,0),"-")</f>
        <v>-</v>
      </c>
      <c r="H12" s="19" t="str">
        <f>IFERROR(VLOOKUP($A12,#REF!,8,0),"-")</f>
        <v>-</v>
      </c>
      <c r="I12" s="22">
        <v>1</v>
      </c>
      <c r="J12" s="35">
        <f t="shared" si="0"/>
        <v>41000</v>
      </c>
    </row>
    <row r="13" spans="1:24" ht="86.25" customHeight="1" x14ac:dyDescent="0.15">
      <c r="A13" s="138" t="s">
        <v>99</v>
      </c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20">
        <v>36700</v>
      </c>
      <c r="G13" s="19" t="str">
        <f>IFERROR(VLOOKUP($A13,#REF!,7,0),"-")</f>
        <v>-</v>
      </c>
      <c r="H13" s="19" t="str">
        <f>IFERROR(VLOOKUP($A13,#REF!,8,0),"-")</f>
        <v>-</v>
      </c>
      <c r="I13" s="22">
        <v>1</v>
      </c>
      <c r="J13" s="35">
        <f t="shared" si="0"/>
        <v>36700</v>
      </c>
    </row>
    <row r="14" spans="1:24" ht="104.25" customHeight="1" x14ac:dyDescent="0.15">
      <c r="A14" s="138" t="s">
        <v>140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20">
        <v>208000</v>
      </c>
      <c r="G14" s="19" t="str">
        <f>IFERROR(VLOOKUP($A14,#REF!,7,0),"-")</f>
        <v>-</v>
      </c>
      <c r="H14" s="19" t="str">
        <f>IFERROR(VLOOKUP($A14,#REF!,8,0),"-")</f>
        <v>-</v>
      </c>
      <c r="I14" s="22">
        <v>1</v>
      </c>
      <c r="J14" s="35">
        <f t="shared" si="0"/>
        <v>208000</v>
      </c>
    </row>
    <row r="15" spans="1:24" ht="104.25" customHeight="1" x14ac:dyDescent="0.15">
      <c r="A15" s="25" t="s">
        <v>50</v>
      </c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9" t="str">
        <f>IFERROR(VLOOKUP($A15,#REF!,8,0),"-")</f>
        <v>-</v>
      </c>
      <c r="I15" s="22">
        <v>1</v>
      </c>
      <c r="J15" s="35" t="str">
        <f t="shared" si="0"/>
        <v>-</v>
      </c>
    </row>
    <row r="16" spans="1:24" ht="120.75" customHeight="1" x14ac:dyDescent="0.15">
      <c r="A16" s="25" t="s">
        <v>112</v>
      </c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20">
        <v>27800</v>
      </c>
      <c r="G16" s="19" t="str">
        <f>IFERROR(VLOOKUP($A16,#REF!,7,0),"-")</f>
        <v>-</v>
      </c>
      <c r="H16" s="19" t="str">
        <f>IFERROR(VLOOKUP($A16,#REF!,8,0),"-")</f>
        <v>-</v>
      </c>
      <c r="I16" s="22">
        <v>1</v>
      </c>
      <c r="J16" s="35">
        <f t="shared" si="0"/>
        <v>27800</v>
      </c>
    </row>
    <row r="17" spans="1:10" ht="14" x14ac:dyDescent="0.15">
      <c r="A17" s="138" t="s">
        <v>126</v>
      </c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IFERROR(VLOOKUP($A17,#REF!,8,0),"-")</f>
        <v>-</v>
      </c>
      <c r="I17" s="22">
        <v>1</v>
      </c>
      <c r="J17" s="35" t="str">
        <f t="shared" si="0"/>
        <v>-</v>
      </c>
    </row>
    <row r="18" spans="1:10" ht="14" x14ac:dyDescent="0.15">
      <c r="A18" s="40" t="s">
        <v>111</v>
      </c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22">
        <v>1</v>
      </c>
      <c r="J18" s="35" t="str">
        <f t="shared" si="0"/>
        <v>-</v>
      </c>
    </row>
    <row r="19" spans="1:10" ht="14" x14ac:dyDescent="0.15">
      <c r="A19" s="138" t="s">
        <v>47</v>
      </c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20">
        <v>8950</v>
      </c>
      <c r="G19" s="19" t="str">
        <f>IFERROR(VLOOKUP($A19,#REF!,7,0),"-")</f>
        <v>-</v>
      </c>
      <c r="H19" s="19" t="str">
        <f>IFERROR(VLOOKUP($A19,#REF!,8,0),"-")</f>
        <v>-</v>
      </c>
      <c r="I19" s="22">
        <v>4</v>
      </c>
      <c r="J19" s="35">
        <f t="shared" si="0"/>
        <v>35800</v>
      </c>
    </row>
    <row r="20" spans="1:10" ht="14" x14ac:dyDescent="0.15">
      <c r="A20" s="138" t="s">
        <v>45</v>
      </c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20">
        <v>9800</v>
      </c>
      <c r="G20" s="19" t="str">
        <f>IFERROR(VLOOKUP($A20,#REF!,7,0),"-")</f>
        <v>-</v>
      </c>
      <c r="H20" s="19" t="str">
        <f>IFERROR(VLOOKUP($A20,#REF!,8,0),"-")</f>
        <v>-</v>
      </c>
      <c r="I20" s="22">
        <v>4</v>
      </c>
      <c r="J20" s="35">
        <f t="shared" si="0"/>
        <v>39200</v>
      </c>
    </row>
    <row r="21" spans="1:10" ht="14" x14ac:dyDescent="0.15">
      <c r="A21" s="138" t="s">
        <v>175</v>
      </c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20">
        <v>13200</v>
      </c>
      <c r="G21" s="19" t="str">
        <f>IFERROR(VLOOKUP($A21,#REF!,7,0),"-")</f>
        <v>-</v>
      </c>
      <c r="H21" s="19" t="str">
        <f>IFERROR(VLOOKUP($A21,#REF!,8,0),"-")</f>
        <v>-</v>
      </c>
      <c r="I21" s="22">
        <v>2</v>
      </c>
      <c r="J21" s="35">
        <f t="shared" si="0"/>
        <v>26400</v>
      </c>
    </row>
    <row r="22" spans="1:10" ht="14" x14ac:dyDescent="0.15">
      <c r="A22" s="171" t="s">
        <v>52</v>
      </c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20">
        <v>8500</v>
      </c>
      <c r="G22" s="19" t="str">
        <f>IFERROR(VLOOKUP($A22,#REF!,7,0),"-")</f>
        <v>-</v>
      </c>
      <c r="H22" s="19" t="str">
        <f>IFERROR(VLOOKUP($A22,#REF!,8,0),"-")</f>
        <v>-</v>
      </c>
      <c r="I22" s="22">
        <v>3</v>
      </c>
      <c r="J22" s="35">
        <f t="shared" si="0"/>
        <v>25500</v>
      </c>
    </row>
    <row r="23" spans="1:10" ht="14" x14ac:dyDescent="0.15">
      <c r="A23" s="172" t="s">
        <v>176</v>
      </c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20">
        <v>7850</v>
      </c>
      <c r="G23" s="19" t="str">
        <f>IFERROR(VLOOKUP($A23,#REF!,7,0),"-")</f>
        <v>-</v>
      </c>
      <c r="H23" s="19" t="str">
        <f>IFERROR(VLOOKUP($A23,#REF!,8,0),"-")</f>
        <v>-</v>
      </c>
      <c r="I23" s="22">
        <v>5</v>
      </c>
      <c r="J23" s="35">
        <f t="shared" si="0"/>
        <v>39250</v>
      </c>
    </row>
    <row r="24" spans="1:10" ht="92.25" customHeight="1" x14ac:dyDescent="0.15">
      <c r="A24" s="138" t="s">
        <v>177</v>
      </c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20">
        <v>22100</v>
      </c>
      <c r="G24" s="19" t="str">
        <f>IFERROR(VLOOKUP($A24,#REF!,7,0),"-")</f>
        <v>-</v>
      </c>
      <c r="H24" s="19" t="str">
        <f>IFERROR(VLOOKUP($A24,#REF!,8,0),"-")</f>
        <v>-</v>
      </c>
      <c r="I24" s="22">
        <v>3</v>
      </c>
      <c r="J24" s="35">
        <f t="shared" si="0"/>
        <v>66300</v>
      </c>
    </row>
    <row r="25" spans="1:10" ht="14" x14ac:dyDescent="0.15">
      <c r="A25" s="25" t="s">
        <v>11</v>
      </c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22">
        <v>2</v>
      </c>
      <c r="J25" s="35" t="str">
        <f t="shared" si="0"/>
        <v>-</v>
      </c>
    </row>
    <row r="26" spans="1:10" ht="28" x14ac:dyDescent="0.15">
      <c r="A26" s="25"/>
      <c r="B26" s="11" t="str">
        <f>IFERROR(VLOOKUP($A26,#REF!,2,0),"-")</f>
        <v>-</v>
      </c>
      <c r="C26" s="161" t="s">
        <v>161</v>
      </c>
      <c r="D26" s="33"/>
      <c r="E26" s="162" t="s">
        <v>157</v>
      </c>
      <c r="F26" s="30">
        <v>1500</v>
      </c>
      <c r="G26" s="30"/>
      <c r="H26" s="33"/>
      <c r="I26" s="153">
        <v>9</v>
      </c>
      <c r="J26" s="166">
        <f t="shared" ref="J26:J32" si="1">F26*I26</f>
        <v>13500</v>
      </c>
    </row>
    <row r="27" spans="1:10" ht="14" x14ac:dyDescent="0.15">
      <c r="A27" s="25"/>
      <c r="B27" s="11" t="str">
        <f>IFERROR(VLOOKUP($A27,#REF!,2,0),"-")</f>
        <v>-</v>
      </c>
      <c r="C27" s="161" t="s">
        <v>162</v>
      </c>
      <c r="D27" s="33"/>
      <c r="E27" s="162" t="s">
        <v>114</v>
      </c>
      <c r="F27" s="30">
        <v>770</v>
      </c>
      <c r="G27" s="30"/>
      <c r="H27" s="33"/>
      <c r="I27" s="153">
        <v>850</v>
      </c>
      <c r="J27" s="166">
        <f t="shared" si="1"/>
        <v>654500</v>
      </c>
    </row>
    <row r="28" spans="1:10" ht="28" x14ac:dyDescent="0.15">
      <c r="A28" s="25"/>
      <c r="B28" s="11" t="str">
        <f>IFERROR(VLOOKUP($A28,#REF!,2,0),"-")</f>
        <v>-</v>
      </c>
      <c r="C28" s="161" t="s">
        <v>181</v>
      </c>
      <c r="D28" s="33"/>
      <c r="E28" s="162"/>
      <c r="F28" s="30">
        <v>300</v>
      </c>
      <c r="G28" s="30"/>
      <c r="H28" s="33"/>
      <c r="I28" s="153">
        <v>850</v>
      </c>
      <c r="J28" s="166">
        <f t="shared" si="1"/>
        <v>255000</v>
      </c>
    </row>
    <row r="29" spans="1:10" ht="14" x14ac:dyDescent="0.15">
      <c r="A29" s="25"/>
      <c r="B29" s="11" t="str">
        <f>IFERROR(VLOOKUP($A29,#REF!,2,0),"-")</f>
        <v>-</v>
      </c>
      <c r="C29" s="161" t="s">
        <v>164</v>
      </c>
      <c r="D29" s="33"/>
      <c r="E29" s="162" t="s">
        <v>165</v>
      </c>
      <c r="F29" s="30">
        <v>400</v>
      </c>
      <c r="G29" s="30"/>
      <c r="H29" s="33"/>
      <c r="I29" s="153">
        <v>5</v>
      </c>
      <c r="J29" s="166">
        <f t="shared" si="1"/>
        <v>2000</v>
      </c>
    </row>
    <row r="30" spans="1:10" ht="14" x14ac:dyDescent="0.15">
      <c r="A30" s="25"/>
      <c r="B30" s="11" t="str">
        <f>IFERROR(VLOOKUP($A30,#REF!,2,0),"-")</f>
        <v>-</v>
      </c>
      <c r="C30" s="161" t="s">
        <v>166</v>
      </c>
      <c r="D30" s="33"/>
      <c r="E30" s="162"/>
      <c r="F30" s="30">
        <v>70000</v>
      </c>
      <c r="G30" s="30"/>
      <c r="H30" s="33" t="str">
        <f>IFERROR(VLOOKUP($A30,#REF!,7,0),"-")</f>
        <v>-</v>
      </c>
      <c r="I30" s="153">
        <v>1</v>
      </c>
      <c r="J30" s="166">
        <f t="shared" si="1"/>
        <v>70000</v>
      </c>
    </row>
    <row r="31" spans="1:10" ht="42" x14ac:dyDescent="0.15">
      <c r="A31" s="25"/>
      <c r="B31" s="11" t="str">
        <f>IFERROR(VLOOKUP($A31,#REF!,2,0),"-")</f>
        <v>-</v>
      </c>
      <c r="C31" s="161" t="s">
        <v>182</v>
      </c>
      <c r="D31" s="33"/>
      <c r="E31" s="162"/>
      <c r="F31" s="30">
        <v>60500</v>
      </c>
      <c r="G31" s="30"/>
      <c r="H31" s="33"/>
      <c r="I31" s="153">
        <v>1</v>
      </c>
      <c r="J31" s="166">
        <f t="shared" si="1"/>
        <v>60500</v>
      </c>
    </row>
    <row r="32" spans="1:10" ht="14" x14ac:dyDescent="0.15">
      <c r="A32" s="25"/>
      <c r="B32" s="11" t="str">
        <f>IFERROR(VLOOKUP($A32,#REF!,2,0),"-")</f>
        <v>-</v>
      </c>
      <c r="C32" s="161" t="s">
        <v>168</v>
      </c>
      <c r="D32" s="33"/>
      <c r="E32" s="162"/>
      <c r="F32" s="30">
        <v>30000</v>
      </c>
      <c r="G32" s="30"/>
      <c r="H32" s="33"/>
      <c r="I32" s="153">
        <v>1</v>
      </c>
      <c r="J32" s="166">
        <f t="shared" si="1"/>
        <v>30000</v>
      </c>
    </row>
    <row r="33" spans="1:10" ht="36.75" customHeight="1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45" t="s">
        <v>121</v>
      </c>
      <c r="I33" s="180"/>
      <c r="J33" s="181">
        <f>SUM(J5:J32)</f>
        <v>1848850</v>
      </c>
    </row>
    <row r="34" spans="1:10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</row>
    <row r="35" spans="1:10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</row>
    <row r="36" spans="1:10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 t="str">
        <f>IFERROR(VLOOKUP($A36,#REF!,8,0),"-")</f>
        <v>-</v>
      </c>
      <c r="I36" s="11"/>
      <c r="J36" s="42"/>
    </row>
    <row r="37" spans="1:10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9" t="str">
        <f>IFERROR(VLOOKUP($A37,#REF!,7,0),"-")</f>
        <v>-</v>
      </c>
      <c r="H37" s="19" t="str">
        <f>IFERROR(VLOOKUP($A37,#REF!,8,0),"-")</f>
        <v>-</v>
      </c>
      <c r="I37" s="11"/>
      <c r="J37" s="42"/>
    </row>
    <row r="38" spans="1:10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 t="str">
        <f>IFERROR(VLOOKUP($A38,#REF!,6,0),"-")</f>
        <v>-</v>
      </c>
      <c r="G38" s="19" t="str">
        <f>IFERROR(VLOOKUP($A38,#REF!,7,0),"-")</f>
        <v>-</v>
      </c>
      <c r="H38" s="19" t="str">
        <f>IFERROR(VLOOKUP($A38,#REF!,8,0),"-")</f>
        <v>-</v>
      </c>
      <c r="I38" s="11"/>
      <c r="J38" s="42"/>
    </row>
    <row r="39" spans="1:10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 t="str">
        <f>IFERROR(VLOOKUP($A39,#REF!,6,0),"-")</f>
        <v>-</v>
      </c>
      <c r="G39" s="19" t="str">
        <f>IFERROR(VLOOKUP($A39,#REF!,7,0),"-")</f>
        <v>-</v>
      </c>
      <c r="H39" s="19" t="str">
        <f>IFERROR(VLOOKUP($A39,#REF!,8,0),"-")</f>
        <v>-</v>
      </c>
      <c r="I39" s="11"/>
      <c r="J39" s="42"/>
    </row>
    <row r="40" spans="1:10" ht="14" x14ac:dyDescent="0.15">
      <c r="A40" s="25"/>
      <c r="B40" s="11" t="str">
        <f>IFERROR(VLOOKUP($A40,#REF!,2,0),"-")</f>
        <v>-</v>
      </c>
      <c r="C40" s="18" t="str">
        <f>IFERROR(VLOOKUP($A40,#REF!,3,0),"-")</f>
        <v>-</v>
      </c>
      <c r="D40" s="19" t="str">
        <f>IFERROR(VLOOKUP($A40,#REF!,4,0),"-")</f>
        <v>-</v>
      </c>
      <c r="E40" s="18" t="str">
        <f>IFERROR(VLOOKUP($A40,#REF!,5,0),"-")</f>
        <v>-</v>
      </c>
      <c r="F40" s="35" t="str">
        <f>IFERROR(VLOOKUP($A40,#REF!,6,0),"-")</f>
        <v>-</v>
      </c>
      <c r="G40" s="19" t="str">
        <f>IFERROR(VLOOKUP($A40,#REF!,7,0),"-")</f>
        <v>-</v>
      </c>
      <c r="H40" s="19" t="str">
        <f>IFERROR(VLOOKUP($A40,#REF!,8,0),"-")</f>
        <v>-</v>
      </c>
      <c r="I40" s="11"/>
      <c r="J40" s="42"/>
    </row>
    <row r="41" spans="1:10" ht="14" x14ac:dyDescent="0.15">
      <c r="A41" s="25"/>
      <c r="B41" s="11" t="str">
        <f>IFERROR(VLOOKUP($A41,#REF!,2,0),"-")</f>
        <v>-</v>
      </c>
      <c r="C41" s="18" t="str">
        <f>IFERROR(VLOOKUP($A41,#REF!,3,0),"-")</f>
        <v>-</v>
      </c>
      <c r="D41" s="19" t="str">
        <f>IFERROR(VLOOKUP($A41,#REF!,4,0),"-")</f>
        <v>-</v>
      </c>
      <c r="E41" s="18" t="str">
        <f>IFERROR(VLOOKUP($A41,#REF!,5,0),"-")</f>
        <v>-</v>
      </c>
      <c r="F41" s="35" t="str">
        <f>IFERROR(VLOOKUP($A41,#REF!,6,0),"-")</f>
        <v>-</v>
      </c>
      <c r="G41" s="19" t="str">
        <f>IFERROR(VLOOKUP($A41,#REF!,7,0),"-")</f>
        <v>-</v>
      </c>
      <c r="H41" s="19" t="str">
        <f>IFERROR(VLOOKUP($A41,#REF!,8,0),"-")</f>
        <v>-</v>
      </c>
      <c r="I41" s="11"/>
      <c r="J41" s="42"/>
    </row>
    <row r="42" spans="1:10" ht="14" x14ac:dyDescent="0.15">
      <c r="A42" s="25"/>
      <c r="B42" s="11" t="str">
        <f>IFERROR(VLOOKUP($A42,#REF!,2,0),"-")</f>
        <v>-</v>
      </c>
      <c r="C42" s="18" t="str">
        <f>IFERROR(VLOOKUP($A42,#REF!,3,0),"-")</f>
        <v>-</v>
      </c>
      <c r="D42" s="19" t="str">
        <f>IFERROR(VLOOKUP($A42,#REF!,4,0),"-")</f>
        <v>-</v>
      </c>
      <c r="E42" s="18" t="str">
        <f>IFERROR(VLOOKUP($A42,#REF!,5,0),"-")</f>
        <v>-</v>
      </c>
      <c r="F42" s="35" t="str">
        <f>IFERROR(VLOOKUP($A42,#REF!,6,0),"-")</f>
        <v>-</v>
      </c>
      <c r="G42" s="19" t="str">
        <f>IFERROR(VLOOKUP($A42,#REF!,7,0),"-")</f>
        <v>-</v>
      </c>
      <c r="H42" s="19" t="str">
        <f>IFERROR(VLOOKUP($A42,#REF!,8,0),"-")</f>
        <v>-</v>
      </c>
      <c r="I42" s="11"/>
      <c r="J42" s="42"/>
    </row>
    <row r="43" spans="1:10" ht="13" x14ac:dyDescent="0.15">
      <c r="A43" s="43"/>
      <c r="B43" s="11"/>
      <c r="C43" s="18"/>
      <c r="D43" s="19"/>
      <c r="E43" s="18"/>
      <c r="F43" s="35"/>
      <c r="G43" s="18"/>
      <c r="H43" s="18"/>
      <c r="I43" s="11"/>
      <c r="J43" s="42"/>
    </row>
    <row r="44" spans="1:10" ht="13" x14ac:dyDescent="0.15">
      <c r="A44" s="43"/>
      <c r="B44" s="11"/>
      <c r="C44" s="18"/>
      <c r="D44" s="19"/>
      <c r="E44" s="18"/>
      <c r="F44" s="35"/>
      <c r="G44" s="18"/>
      <c r="H44" s="18"/>
      <c r="I44" s="11"/>
      <c r="J44" s="42"/>
    </row>
    <row r="45" spans="1:10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</row>
    <row r="46" spans="1:10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</row>
    <row r="47" spans="1:10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</row>
    <row r="48" spans="1:10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</row>
    <row r="49" spans="1:10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</row>
    <row r="50" spans="1:10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</row>
    <row r="51" spans="1:10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</row>
    <row r="52" spans="1:10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</row>
    <row r="53" spans="1:10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</row>
    <row r="54" spans="1:10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</row>
    <row r="55" spans="1:10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</row>
    <row r="56" spans="1:10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</row>
    <row r="57" spans="1:10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</row>
    <row r="58" spans="1:10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</row>
    <row r="59" spans="1:10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</row>
    <row r="60" spans="1:10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</row>
    <row r="61" spans="1:10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</row>
    <row r="62" spans="1:10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</row>
    <row r="63" spans="1:10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</row>
    <row r="64" spans="1:10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</row>
    <row r="65" spans="1:10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</row>
    <row r="66" spans="1:10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</row>
    <row r="67" spans="1:10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</row>
    <row r="68" spans="1:10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</row>
    <row r="69" spans="1:10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</row>
    <row r="70" spans="1:10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</row>
    <row r="71" spans="1:10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</row>
    <row r="72" spans="1:10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</row>
    <row r="73" spans="1:10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</row>
    <row r="74" spans="1:10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</row>
    <row r="75" spans="1:10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</row>
    <row r="76" spans="1:10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</row>
    <row r="77" spans="1:10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</row>
    <row r="78" spans="1:10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</row>
    <row r="79" spans="1:10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</row>
    <row r="80" spans="1:10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</row>
    <row r="81" spans="1:10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</row>
    <row r="82" spans="1:10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</row>
    <row r="83" spans="1:10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</row>
    <row r="84" spans="1:10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</row>
    <row r="85" spans="1:10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</row>
    <row r="86" spans="1:10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</row>
    <row r="87" spans="1:10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</row>
    <row r="88" spans="1:10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</row>
    <row r="89" spans="1:10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</row>
    <row r="90" spans="1:10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</row>
    <row r="91" spans="1:10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</row>
    <row r="92" spans="1:10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</row>
    <row r="93" spans="1:10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</row>
    <row r="94" spans="1:10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</row>
    <row r="95" spans="1:10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</row>
    <row r="96" spans="1:10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</row>
    <row r="97" spans="1:10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</row>
    <row r="98" spans="1:10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</row>
    <row r="99" spans="1:10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</row>
    <row r="100" spans="1:10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</row>
    <row r="101" spans="1:10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</row>
    <row r="102" spans="1:10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</row>
    <row r="103" spans="1:10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</row>
    <row r="104" spans="1:10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</row>
    <row r="105" spans="1:10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</row>
    <row r="106" spans="1:10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</row>
    <row r="107" spans="1:10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</row>
    <row r="108" spans="1:10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</row>
    <row r="109" spans="1:10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</row>
    <row r="110" spans="1:10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</row>
    <row r="111" spans="1:10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</row>
    <row r="112" spans="1:10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</row>
    <row r="113" spans="1:10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</row>
    <row r="114" spans="1:10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</row>
    <row r="115" spans="1:10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</row>
    <row r="116" spans="1:10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</row>
    <row r="117" spans="1:10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</row>
    <row r="118" spans="1:10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</row>
    <row r="119" spans="1:10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</row>
    <row r="120" spans="1:10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</row>
    <row r="121" spans="1:10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</row>
    <row r="122" spans="1:10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</row>
    <row r="123" spans="1:10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</row>
    <row r="124" spans="1:10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</row>
    <row r="125" spans="1:10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</row>
    <row r="126" spans="1:10" ht="13" x14ac:dyDescent="0.15">
      <c r="A126" s="43"/>
      <c r="B126" s="11"/>
      <c r="C126" s="18"/>
      <c r="D126" s="19"/>
      <c r="E126" s="18"/>
      <c r="F126" s="35"/>
      <c r="G126" s="18"/>
      <c r="H126" s="18"/>
      <c r="I126" s="11"/>
      <c r="J126" s="42"/>
    </row>
    <row r="127" spans="1:10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</row>
    <row r="128" spans="1:10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</row>
    <row r="129" spans="1:10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</row>
    <row r="130" spans="1:10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</row>
    <row r="131" spans="1:10" ht="13" x14ac:dyDescent="0.15">
      <c r="A131" s="25"/>
      <c r="B131" s="11"/>
      <c r="C131" s="18"/>
      <c r="D131" s="19"/>
      <c r="E131" s="18"/>
      <c r="F131" s="35"/>
      <c r="G131" s="18"/>
      <c r="H131" s="18"/>
      <c r="I131" s="11"/>
      <c r="J131" s="42"/>
    </row>
    <row r="132" spans="1:10" ht="13" x14ac:dyDescent="0.15">
      <c r="A132" s="25"/>
      <c r="B132" s="11"/>
      <c r="C132" s="18"/>
      <c r="D132" s="19"/>
      <c r="E132" s="18"/>
      <c r="F132" s="35"/>
      <c r="G132" s="18"/>
      <c r="H132" s="18"/>
      <c r="I132" s="11"/>
      <c r="J132" s="42"/>
    </row>
    <row r="133" spans="1:10" ht="13" x14ac:dyDescent="0.15">
      <c r="A133" s="25"/>
      <c r="B133" s="11"/>
      <c r="C133" s="18"/>
      <c r="D133" s="19"/>
      <c r="E133" s="18"/>
      <c r="F133" s="35"/>
      <c r="G133" s="18"/>
      <c r="H133" s="18"/>
      <c r="I133" s="11"/>
      <c r="J133" s="42"/>
    </row>
    <row r="134" spans="1:10" ht="13" x14ac:dyDescent="0.15">
      <c r="A134" s="43"/>
      <c r="B134" s="11"/>
      <c r="C134" s="18"/>
      <c r="D134" s="19"/>
      <c r="E134" s="18"/>
      <c r="F134" s="35"/>
      <c r="G134" s="18"/>
      <c r="H134" s="18"/>
      <c r="I134" s="11"/>
      <c r="J134" s="42"/>
    </row>
    <row r="135" spans="1:10" ht="13" x14ac:dyDescent="0.15">
      <c r="A135" s="43"/>
      <c r="B135" s="11"/>
      <c r="C135" s="18"/>
      <c r="D135" s="19"/>
      <c r="E135" s="18"/>
      <c r="F135" s="35"/>
      <c r="G135" s="18"/>
      <c r="H135" s="18"/>
      <c r="I135" s="11"/>
      <c r="J135" s="42"/>
    </row>
    <row r="136" spans="1:10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</row>
    <row r="137" spans="1:10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</row>
    <row r="138" spans="1:10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</row>
    <row r="139" spans="1:10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</row>
    <row r="140" spans="1:10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</row>
    <row r="141" spans="1:10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</row>
    <row r="142" spans="1:10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</row>
    <row r="143" spans="1:10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</row>
    <row r="144" spans="1:10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</row>
    <row r="145" spans="1:10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</row>
    <row r="146" spans="1:10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</row>
    <row r="147" spans="1:10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</row>
    <row r="148" spans="1:10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</row>
    <row r="149" spans="1:10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</row>
    <row r="150" spans="1:10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</row>
    <row r="151" spans="1:10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</row>
    <row r="152" spans="1:10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</row>
    <row r="153" spans="1:10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</row>
    <row r="154" spans="1:10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</row>
    <row r="155" spans="1:10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</row>
    <row r="156" spans="1:10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</row>
    <row r="157" spans="1:10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</row>
    <row r="158" spans="1:10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</row>
    <row r="159" spans="1:10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</row>
    <row r="160" spans="1:10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</row>
    <row r="161" spans="1:10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</row>
    <row r="162" spans="1:10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</row>
    <row r="163" spans="1:10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</row>
    <row r="164" spans="1:10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</row>
    <row r="165" spans="1:10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</row>
    <row r="166" spans="1:10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</row>
    <row r="167" spans="1:10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</row>
    <row r="168" spans="1:10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</row>
    <row r="169" spans="1:10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</row>
    <row r="170" spans="1:10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</row>
    <row r="171" spans="1:10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</row>
    <row r="172" spans="1:10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</row>
    <row r="173" spans="1:10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</row>
    <row r="174" spans="1:10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</row>
    <row r="175" spans="1:10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</row>
    <row r="176" spans="1:10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</row>
    <row r="177" spans="1:10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</row>
    <row r="178" spans="1:10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</row>
    <row r="179" spans="1:10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</row>
    <row r="180" spans="1:10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</row>
    <row r="181" spans="1:10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</row>
    <row r="182" spans="1:10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</row>
    <row r="183" spans="1:10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</row>
    <row r="184" spans="1:10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</row>
    <row r="185" spans="1:10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</row>
    <row r="186" spans="1:10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</row>
    <row r="187" spans="1:10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</row>
    <row r="188" spans="1:10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</row>
    <row r="189" spans="1:10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</row>
    <row r="190" spans="1:10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</row>
    <row r="191" spans="1:10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</row>
    <row r="192" spans="1:10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</row>
    <row r="193" spans="1:10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</row>
    <row r="194" spans="1:10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</row>
    <row r="195" spans="1:10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</row>
    <row r="196" spans="1:10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</row>
    <row r="197" spans="1:10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</row>
    <row r="198" spans="1:10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</row>
    <row r="199" spans="1:10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</row>
    <row r="200" spans="1:10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</row>
    <row r="201" spans="1:10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</row>
    <row r="202" spans="1:10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</row>
    <row r="203" spans="1:10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</row>
    <row r="204" spans="1:10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</row>
    <row r="205" spans="1:10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</row>
    <row r="206" spans="1:10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</row>
    <row r="207" spans="1:10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</row>
    <row r="208" spans="1:10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</row>
    <row r="209" spans="1:10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</row>
    <row r="210" spans="1:10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</row>
    <row r="211" spans="1:10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</row>
    <row r="212" spans="1:10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</row>
    <row r="213" spans="1:10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</row>
    <row r="214" spans="1:10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</row>
    <row r="215" spans="1:10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</row>
    <row r="216" spans="1:10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</row>
    <row r="217" spans="1:10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</row>
    <row r="218" spans="1:10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</row>
    <row r="219" spans="1:10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</row>
    <row r="220" spans="1:10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</row>
    <row r="221" spans="1:10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</row>
    <row r="222" spans="1:10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</row>
    <row r="223" spans="1:10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</row>
    <row r="224" spans="1:10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</row>
    <row r="225" spans="1:10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</row>
    <row r="226" spans="1:10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</row>
    <row r="227" spans="1:10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</row>
    <row r="228" spans="1:10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</row>
    <row r="229" spans="1:10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</row>
    <row r="230" spans="1:10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</row>
    <row r="231" spans="1:10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</row>
    <row r="232" spans="1:10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</row>
    <row r="233" spans="1:10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</row>
    <row r="234" spans="1:10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</row>
    <row r="235" spans="1:10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</row>
    <row r="236" spans="1:10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</row>
    <row r="237" spans="1:10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</row>
    <row r="238" spans="1:10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</row>
    <row r="239" spans="1:10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</row>
    <row r="240" spans="1:10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</row>
    <row r="241" spans="1:10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</row>
    <row r="242" spans="1:10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</row>
    <row r="243" spans="1:10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</row>
    <row r="244" spans="1:10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</row>
    <row r="245" spans="1:10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</row>
    <row r="246" spans="1:10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</row>
    <row r="247" spans="1:10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</row>
    <row r="248" spans="1:10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</row>
    <row r="249" spans="1:10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</row>
    <row r="250" spans="1:10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</row>
    <row r="251" spans="1:10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</row>
    <row r="252" spans="1:10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</row>
    <row r="253" spans="1:10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</row>
    <row r="254" spans="1:10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</row>
    <row r="255" spans="1:10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</row>
    <row r="256" spans="1:10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</row>
    <row r="257" spans="1:10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</row>
    <row r="258" spans="1:10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</row>
    <row r="259" spans="1:10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</row>
    <row r="260" spans="1:10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</row>
    <row r="261" spans="1:10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</row>
    <row r="262" spans="1:10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</row>
    <row r="263" spans="1:10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</row>
    <row r="264" spans="1:10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</row>
    <row r="265" spans="1:10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</row>
    <row r="266" spans="1:10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</row>
    <row r="267" spans="1:10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</row>
    <row r="268" spans="1:10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</row>
    <row r="269" spans="1:10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</row>
    <row r="270" spans="1:10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</row>
    <row r="271" spans="1:10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</row>
    <row r="272" spans="1:10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</row>
    <row r="273" spans="1:10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</row>
    <row r="274" spans="1:10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</row>
    <row r="275" spans="1:10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</row>
    <row r="276" spans="1:10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</row>
    <row r="277" spans="1:10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</row>
    <row r="278" spans="1:10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</row>
    <row r="279" spans="1:10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</row>
    <row r="280" spans="1:10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</row>
    <row r="281" spans="1:10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</row>
    <row r="282" spans="1:10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</row>
    <row r="283" spans="1:10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</row>
    <row r="284" spans="1:10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</row>
    <row r="285" spans="1:10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</row>
    <row r="286" spans="1:10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</row>
    <row r="287" spans="1:10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</row>
    <row r="288" spans="1:10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</row>
    <row r="289" spans="1:10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</row>
    <row r="290" spans="1:10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</row>
    <row r="291" spans="1:10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</row>
    <row r="292" spans="1:10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</row>
    <row r="293" spans="1:10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</row>
    <row r="294" spans="1:10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</row>
    <row r="295" spans="1:10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</row>
    <row r="296" spans="1:10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</row>
    <row r="297" spans="1:10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</row>
    <row r="298" spans="1:10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</row>
    <row r="299" spans="1:10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</row>
    <row r="300" spans="1:10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</row>
    <row r="301" spans="1:10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</row>
    <row r="302" spans="1:10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</row>
    <row r="303" spans="1:10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</row>
    <row r="304" spans="1:10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</row>
    <row r="305" spans="1:10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</row>
    <row r="306" spans="1:10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</row>
    <row r="307" spans="1:10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</row>
    <row r="308" spans="1:10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</row>
    <row r="309" spans="1:10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</row>
    <row r="310" spans="1:10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</row>
    <row r="311" spans="1:10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</row>
    <row r="312" spans="1:10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</row>
    <row r="313" spans="1:10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</row>
    <row r="314" spans="1:10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</row>
    <row r="315" spans="1:10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</row>
    <row r="316" spans="1:10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</row>
    <row r="317" spans="1:10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</row>
    <row r="318" spans="1:10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</row>
    <row r="319" spans="1:10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</row>
    <row r="320" spans="1:10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</row>
    <row r="321" spans="1:10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</row>
    <row r="322" spans="1:10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</row>
    <row r="323" spans="1:10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</row>
    <row r="324" spans="1:10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</row>
    <row r="325" spans="1:10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</row>
    <row r="326" spans="1:10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</row>
    <row r="327" spans="1:10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</row>
    <row r="328" spans="1:10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</row>
    <row r="329" spans="1:10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</row>
    <row r="330" spans="1:10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</row>
    <row r="331" spans="1:10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</row>
    <row r="332" spans="1:10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</row>
    <row r="333" spans="1:10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</row>
    <row r="334" spans="1:10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</row>
    <row r="335" spans="1:10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</row>
    <row r="336" spans="1:10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</row>
    <row r="337" spans="1:10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</row>
    <row r="338" spans="1:10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</row>
    <row r="339" spans="1:10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</row>
    <row r="340" spans="1:10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</row>
    <row r="341" spans="1:10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</row>
    <row r="342" spans="1:10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</row>
    <row r="343" spans="1:10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</row>
    <row r="344" spans="1:10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</row>
    <row r="345" spans="1:10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</row>
    <row r="346" spans="1:10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</row>
    <row r="347" spans="1:10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</row>
    <row r="348" spans="1:10" ht="13" x14ac:dyDescent="0.15">
      <c r="A348" s="43"/>
      <c r="B348" s="11"/>
      <c r="C348" s="18"/>
      <c r="D348" s="19"/>
      <c r="E348" s="18"/>
      <c r="F348" s="35"/>
      <c r="G348" s="18"/>
      <c r="H348" s="18"/>
      <c r="I348" s="11"/>
      <c r="J348" s="42"/>
    </row>
    <row r="349" spans="1:10" ht="13" x14ac:dyDescent="0.15">
      <c r="A349" s="43"/>
      <c r="B349" s="11"/>
      <c r="C349" s="18"/>
      <c r="D349" s="19"/>
      <c r="E349" s="18"/>
      <c r="F349" s="35"/>
      <c r="G349" s="18"/>
      <c r="H349" s="18"/>
      <c r="I349" s="11"/>
      <c r="J349" s="42"/>
    </row>
    <row r="350" spans="1:10" ht="13" x14ac:dyDescent="0.15">
      <c r="A350" s="43"/>
      <c r="B350" s="11"/>
      <c r="C350" s="18"/>
      <c r="D350" s="19"/>
      <c r="E350" s="18"/>
      <c r="F350" s="35"/>
      <c r="G350" s="18"/>
      <c r="H350" s="18"/>
      <c r="I350" s="11"/>
      <c r="J350" s="42"/>
    </row>
    <row r="351" spans="1:10" ht="13" x14ac:dyDescent="0.15">
      <c r="A351" s="43"/>
      <c r="B351" s="11"/>
      <c r="C351" s="18"/>
      <c r="D351" s="19"/>
      <c r="E351" s="18"/>
      <c r="F351" s="35"/>
      <c r="G351" s="18"/>
      <c r="H351" s="18"/>
      <c r="I351" s="11"/>
      <c r="J351" s="42"/>
    </row>
    <row r="352" spans="1:10" ht="13" x14ac:dyDescent="0.15">
      <c r="A352" s="43"/>
      <c r="B352" s="11"/>
      <c r="C352" s="18"/>
      <c r="D352" s="19"/>
      <c r="E352" s="18"/>
      <c r="F352" s="35"/>
      <c r="G352" s="18"/>
      <c r="H352" s="18"/>
      <c r="I352" s="11"/>
      <c r="J352" s="42"/>
    </row>
    <row r="353" spans="1:10" ht="13" x14ac:dyDescent="0.15">
      <c r="A353" s="43"/>
      <c r="B353" s="11"/>
      <c r="C353" s="18"/>
      <c r="D353" s="19"/>
      <c r="E353" s="18"/>
      <c r="F353" s="35"/>
      <c r="G353" s="18"/>
      <c r="H353" s="18"/>
      <c r="I353" s="11"/>
      <c r="J353" s="42"/>
    </row>
    <row r="354" spans="1:10" ht="13" x14ac:dyDescent="0.15">
      <c r="A354" s="43"/>
      <c r="B354" s="11"/>
      <c r="C354" s="18"/>
      <c r="D354" s="19"/>
      <c r="E354" s="18"/>
      <c r="F354" s="35"/>
      <c r="G354" s="18"/>
      <c r="H354" s="18"/>
      <c r="I354" s="11"/>
      <c r="J354" s="42"/>
    </row>
    <row r="355" spans="1:10" ht="13" x14ac:dyDescent="0.15">
      <c r="A355" s="44"/>
      <c r="B355" s="11"/>
      <c r="C355" s="18"/>
      <c r="D355" s="19"/>
      <c r="E355" s="18"/>
      <c r="F355" s="35"/>
      <c r="G355" s="18"/>
      <c r="H355" s="18"/>
      <c r="I355" s="11"/>
      <c r="J355" s="42"/>
    </row>
    <row r="356" spans="1:10" ht="13" x14ac:dyDescent="0.15">
      <c r="A356" s="44"/>
      <c r="B356" s="11"/>
      <c r="C356" s="18"/>
      <c r="D356" s="19"/>
      <c r="E356" s="18"/>
      <c r="F356" s="35"/>
      <c r="G356" s="18"/>
      <c r="H356" s="18"/>
      <c r="I356" s="11"/>
      <c r="J356" s="42"/>
    </row>
    <row r="357" spans="1:10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</row>
    <row r="358" spans="1:10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</row>
    <row r="359" spans="1:10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</row>
    <row r="360" spans="1:10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</row>
    <row r="361" spans="1:10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</row>
    <row r="362" spans="1:10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</row>
    <row r="363" spans="1:10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</row>
    <row r="364" spans="1:10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</row>
    <row r="365" spans="1:10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</row>
    <row r="366" spans="1:10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</row>
    <row r="367" spans="1:10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</row>
    <row r="368" spans="1:10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</row>
    <row r="369" spans="1:10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</row>
    <row r="370" spans="1:10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</row>
    <row r="371" spans="1:10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</row>
    <row r="372" spans="1:10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</row>
    <row r="373" spans="1:10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</row>
    <row r="374" spans="1:10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</row>
    <row r="375" spans="1:10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</row>
    <row r="376" spans="1:10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</row>
    <row r="377" spans="1:10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</row>
    <row r="378" spans="1:10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</row>
    <row r="379" spans="1:10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</row>
    <row r="380" spans="1:10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</row>
    <row r="381" spans="1:10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</row>
    <row r="382" spans="1:10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</row>
    <row r="383" spans="1:10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</row>
    <row r="384" spans="1:10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</row>
    <row r="385" spans="1:10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</row>
    <row r="386" spans="1:10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</row>
    <row r="387" spans="1:10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</row>
    <row r="388" spans="1:10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</row>
    <row r="389" spans="1:10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</row>
    <row r="390" spans="1:10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</row>
    <row r="391" spans="1:10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</row>
    <row r="392" spans="1:10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</row>
    <row r="393" spans="1:10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</row>
    <row r="394" spans="1:10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</row>
    <row r="395" spans="1:10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</row>
    <row r="396" spans="1:10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</row>
    <row r="397" spans="1:10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</row>
    <row r="398" spans="1:10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</row>
    <row r="399" spans="1:10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</row>
    <row r="400" spans="1:10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</row>
    <row r="401" spans="1:10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</row>
    <row r="402" spans="1:10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</row>
    <row r="403" spans="1:10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</row>
    <row r="404" spans="1:10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</row>
    <row r="405" spans="1:10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</row>
    <row r="406" spans="1:10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</row>
    <row r="407" spans="1:10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</row>
    <row r="408" spans="1:10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</row>
    <row r="409" spans="1:10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</row>
    <row r="410" spans="1:10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</row>
    <row r="411" spans="1:10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</row>
    <row r="412" spans="1:10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</row>
    <row r="413" spans="1:10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</row>
    <row r="414" spans="1:10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</row>
    <row r="415" spans="1:10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</row>
    <row r="416" spans="1:10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</row>
    <row r="417" spans="1:10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</row>
    <row r="418" spans="1:10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</row>
    <row r="419" spans="1:10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</row>
    <row r="420" spans="1:10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</row>
    <row r="421" spans="1:10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</row>
    <row r="422" spans="1:10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</row>
    <row r="423" spans="1:10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</row>
    <row r="424" spans="1:10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</row>
    <row r="425" spans="1:10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</row>
    <row r="426" spans="1:10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</row>
    <row r="427" spans="1:10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</row>
    <row r="428" spans="1:10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</row>
    <row r="429" spans="1:10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</row>
    <row r="430" spans="1:10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</row>
    <row r="431" spans="1:10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</row>
    <row r="432" spans="1:10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</row>
    <row r="433" spans="1:10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</row>
    <row r="434" spans="1:10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</row>
    <row r="435" spans="1:10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</row>
    <row r="436" spans="1:10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</row>
    <row r="437" spans="1:10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</row>
    <row r="438" spans="1:10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</row>
    <row r="439" spans="1:10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</row>
    <row r="440" spans="1:10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</row>
    <row r="441" spans="1:10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</row>
    <row r="442" spans="1:10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</row>
    <row r="443" spans="1:10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</row>
    <row r="444" spans="1:10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</row>
    <row r="445" spans="1:10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</row>
    <row r="446" spans="1:10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</row>
    <row r="447" spans="1:10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</row>
    <row r="448" spans="1:10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</row>
    <row r="449" spans="1:10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</row>
    <row r="450" spans="1:10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</row>
    <row r="451" spans="1:10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</row>
    <row r="452" spans="1:10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</row>
    <row r="453" spans="1:10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</row>
    <row r="454" spans="1:10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</row>
    <row r="455" spans="1:10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</row>
    <row r="456" spans="1:10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</row>
    <row r="457" spans="1:10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</row>
    <row r="458" spans="1:10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</row>
    <row r="459" spans="1:10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</row>
    <row r="460" spans="1:10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</row>
    <row r="461" spans="1:10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</row>
    <row r="462" spans="1:10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</row>
    <row r="463" spans="1:10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</row>
    <row r="464" spans="1:10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</row>
    <row r="465" spans="1:10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</row>
    <row r="466" spans="1:10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</row>
    <row r="467" spans="1:10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</row>
    <row r="468" spans="1:10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</row>
    <row r="469" spans="1:10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</row>
    <row r="470" spans="1:10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</row>
    <row r="471" spans="1:10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</row>
    <row r="472" spans="1:10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</row>
    <row r="473" spans="1:10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</row>
    <row r="474" spans="1:10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</row>
    <row r="475" spans="1:10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</row>
    <row r="476" spans="1:10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</row>
    <row r="477" spans="1:10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</row>
    <row r="478" spans="1:10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</row>
    <row r="479" spans="1:10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</row>
    <row r="480" spans="1:10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</row>
    <row r="481" spans="1:10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</row>
    <row r="482" spans="1:10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</row>
    <row r="483" spans="1:10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</row>
    <row r="484" spans="1:10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</row>
    <row r="485" spans="1:10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</row>
    <row r="486" spans="1:10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</row>
    <row r="487" spans="1:10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</row>
    <row r="488" spans="1:10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</row>
    <row r="489" spans="1:10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</row>
    <row r="490" spans="1:10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</row>
    <row r="491" spans="1:10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</row>
    <row r="492" spans="1:10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</row>
    <row r="493" spans="1:10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</row>
    <row r="494" spans="1:10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</row>
    <row r="495" spans="1:10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</row>
    <row r="496" spans="1:10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</row>
    <row r="497" spans="1:10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</row>
    <row r="498" spans="1:10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</row>
    <row r="499" spans="1:10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</row>
    <row r="500" spans="1:10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</row>
    <row r="501" spans="1:10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</row>
    <row r="502" spans="1:10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</row>
    <row r="503" spans="1:10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</row>
    <row r="504" spans="1:10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</row>
    <row r="505" spans="1:10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</row>
    <row r="506" spans="1:10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</row>
    <row r="507" spans="1:10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</row>
    <row r="508" spans="1:10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</row>
    <row r="509" spans="1:10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</row>
    <row r="510" spans="1:10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</row>
    <row r="511" spans="1:10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</row>
    <row r="512" spans="1:10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</row>
    <row r="513" spans="1:10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</row>
    <row r="514" spans="1:10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</row>
    <row r="515" spans="1:10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</row>
    <row r="516" spans="1:10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</row>
    <row r="517" spans="1:10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</row>
    <row r="518" spans="1:10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</row>
    <row r="519" spans="1:10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</row>
    <row r="520" spans="1:10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</row>
    <row r="521" spans="1:10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</row>
    <row r="522" spans="1:10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</row>
    <row r="523" spans="1:10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</row>
    <row r="524" spans="1:10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</row>
    <row r="525" spans="1:10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</row>
    <row r="526" spans="1:10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</row>
    <row r="527" spans="1:10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</row>
    <row r="528" spans="1:10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</row>
    <row r="529" spans="1:10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</row>
    <row r="530" spans="1:10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</row>
    <row r="531" spans="1:10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</row>
    <row r="532" spans="1:10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</row>
    <row r="533" spans="1:10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</row>
    <row r="534" spans="1:10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</row>
    <row r="535" spans="1:10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</row>
    <row r="536" spans="1:10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</row>
    <row r="537" spans="1:10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</row>
    <row r="538" spans="1:10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</row>
    <row r="539" spans="1:10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</row>
    <row r="540" spans="1:10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</row>
    <row r="541" spans="1:10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</row>
    <row r="542" spans="1:10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</row>
    <row r="543" spans="1:10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</row>
    <row r="544" spans="1:10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</row>
    <row r="545" spans="1:10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</row>
    <row r="546" spans="1:10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</row>
    <row r="547" spans="1:10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</row>
    <row r="548" spans="1:10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</row>
    <row r="549" spans="1:10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</row>
    <row r="550" spans="1:10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</row>
    <row r="551" spans="1:10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</row>
    <row r="552" spans="1:10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</row>
    <row r="553" spans="1:10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</row>
    <row r="554" spans="1:10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</row>
    <row r="555" spans="1:10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</row>
    <row r="556" spans="1:10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</row>
    <row r="557" spans="1:10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</row>
    <row r="558" spans="1:10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</row>
    <row r="559" spans="1:10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</row>
    <row r="560" spans="1:10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</row>
    <row r="561" spans="1:10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</row>
    <row r="562" spans="1:10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</row>
    <row r="563" spans="1:10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</row>
    <row r="564" spans="1:10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</row>
    <row r="565" spans="1:10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</row>
    <row r="566" spans="1:10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</row>
    <row r="567" spans="1:10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</row>
    <row r="568" spans="1:10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</row>
    <row r="569" spans="1:10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</row>
    <row r="570" spans="1:10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</row>
    <row r="571" spans="1:10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</row>
    <row r="572" spans="1:10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</row>
    <row r="573" spans="1:10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</row>
    <row r="574" spans="1:10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</row>
    <row r="575" spans="1:10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</row>
    <row r="576" spans="1:10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</row>
    <row r="577" spans="1:10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</row>
    <row r="578" spans="1:10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</row>
    <row r="579" spans="1:10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</row>
    <row r="580" spans="1:10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</row>
    <row r="581" spans="1:10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</row>
    <row r="582" spans="1:10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</row>
    <row r="583" spans="1:10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</row>
    <row r="584" spans="1:10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</row>
    <row r="585" spans="1:10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</row>
    <row r="586" spans="1:10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</row>
    <row r="587" spans="1:10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</row>
    <row r="588" spans="1:10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</row>
    <row r="589" spans="1:10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</row>
    <row r="590" spans="1:10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</row>
    <row r="591" spans="1:10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</row>
    <row r="592" spans="1:10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</row>
    <row r="593" spans="1:10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</row>
    <row r="594" spans="1:10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</row>
    <row r="595" spans="1:10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</row>
    <row r="596" spans="1:10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</row>
    <row r="597" spans="1:10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</row>
    <row r="598" spans="1:10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</row>
    <row r="599" spans="1:10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</row>
    <row r="600" spans="1:10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</row>
    <row r="601" spans="1:10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</row>
    <row r="602" spans="1:10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</row>
    <row r="603" spans="1:10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</row>
    <row r="604" spans="1:10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</row>
    <row r="605" spans="1:10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</row>
    <row r="606" spans="1:10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</row>
    <row r="607" spans="1:10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</row>
    <row r="608" spans="1:10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</row>
    <row r="609" spans="1:10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</row>
    <row r="610" spans="1:10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</row>
    <row r="611" spans="1:10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</row>
    <row r="612" spans="1:10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</row>
    <row r="613" spans="1:10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</row>
    <row r="614" spans="1:10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</row>
    <row r="615" spans="1:10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</row>
    <row r="616" spans="1:10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</row>
    <row r="617" spans="1:10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</row>
    <row r="618" spans="1:10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</row>
    <row r="619" spans="1:10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</row>
    <row r="620" spans="1:10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</row>
    <row r="621" spans="1:10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</row>
    <row r="622" spans="1:10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</row>
    <row r="623" spans="1:10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</row>
    <row r="624" spans="1:10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</row>
    <row r="625" spans="1:10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</row>
    <row r="626" spans="1:10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</row>
    <row r="627" spans="1:10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</row>
    <row r="628" spans="1:10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</row>
    <row r="629" spans="1:10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</row>
    <row r="630" spans="1:10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</row>
    <row r="631" spans="1:10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</row>
    <row r="632" spans="1:10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</row>
    <row r="633" spans="1:10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</row>
    <row r="634" spans="1:10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</row>
    <row r="635" spans="1:10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</row>
    <row r="636" spans="1:10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</row>
    <row r="637" spans="1:10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</row>
    <row r="638" spans="1:10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</row>
    <row r="639" spans="1:10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</row>
    <row r="640" spans="1:10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</row>
    <row r="641" spans="1:10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</row>
    <row r="642" spans="1:10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</row>
    <row r="643" spans="1:10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</row>
    <row r="644" spans="1:10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</row>
    <row r="645" spans="1:10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</row>
    <row r="646" spans="1:10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</row>
    <row r="647" spans="1:10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</row>
    <row r="648" spans="1:10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</row>
    <row r="649" spans="1:10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</row>
    <row r="650" spans="1:10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</row>
    <row r="651" spans="1:10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</row>
    <row r="652" spans="1:10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</row>
    <row r="653" spans="1:10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</row>
    <row r="654" spans="1:10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</row>
    <row r="655" spans="1:10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</row>
    <row r="656" spans="1:10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</row>
    <row r="657" spans="1:10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</row>
    <row r="658" spans="1:10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</row>
    <row r="659" spans="1:10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</row>
    <row r="660" spans="1:10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</row>
    <row r="661" spans="1:10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</row>
    <row r="662" spans="1:10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</row>
    <row r="663" spans="1:10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</row>
    <row r="664" spans="1:10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</row>
    <row r="665" spans="1:10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</row>
    <row r="666" spans="1:10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</row>
    <row r="667" spans="1:10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</row>
    <row r="668" spans="1:10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</row>
    <row r="669" spans="1:10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</row>
    <row r="670" spans="1:10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</row>
    <row r="671" spans="1:10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</row>
    <row r="672" spans="1:10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</row>
    <row r="673" spans="1:10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</row>
    <row r="674" spans="1:10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</row>
    <row r="675" spans="1:10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</row>
    <row r="676" spans="1:10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</row>
    <row r="677" spans="1:10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</row>
    <row r="678" spans="1:10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</row>
    <row r="679" spans="1:10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</row>
    <row r="680" spans="1:10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</row>
    <row r="681" spans="1:10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</row>
    <row r="682" spans="1:10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</row>
    <row r="683" spans="1:10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</row>
    <row r="684" spans="1:10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</row>
    <row r="685" spans="1:10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</row>
    <row r="686" spans="1:10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</row>
    <row r="687" spans="1:10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</row>
    <row r="688" spans="1:10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</row>
    <row r="689" spans="1:10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</row>
    <row r="690" spans="1:10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</row>
    <row r="691" spans="1:10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</row>
    <row r="692" spans="1:10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</row>
    <row r="693" spans="1:10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</row>
    <row r="694" spans="1:10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</row>
    <row r="695" spans="1:10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</row>
    <row r="696" spans="1:10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</row>
    <row r="697" spans="1:10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</row>
    <row r="698" spans="1:10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</row>
    <row r="699" spans="1:10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</row>
    <row r="700" spans="1:10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</row>
    <row r="701" spans="1:10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</row>
    <row r="702" spans="1:10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</row>
    <row r="703" spans="1:10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</row>
    <row r="704" spans="1:10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</row>
    <row r="705" spans="1:10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</row>
    <row r="706" spans="1:10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</row>
    <row r="707" spans="1:10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</row>
    <row r="708" spans="1:10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</row>
    <row r="709" spans="1:10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</row>
    <row r="710" spans="1:10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</row>
    <row r="711" spans="1:10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</row>
    <row r="712" spans="1:10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</row>
    <row r="713" spans="1:10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</row>
    <row r="714" spans="1:10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</row>
    <row r="715" spans="1:10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</row>
    <row r="716" spans="1:10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</row>
    <row r="717" spans="1:10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</row>
    <row r="718" spans="1:10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</row>
    <row r="719" spans="1:10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</row>
    <row r="720" spans="1:10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</row>
    <row r="721" spans="1:10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</row>
    <row r="722" spans="1:10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</row>
    <row r="723" spans="1:10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</row>
    <row r="724" spans="1:10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</row>
    <row r="725" spans="1:10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</row>
    <row r="726" spans="1:10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</row>
    <row r="727" spans="1:10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</row>
    <row r="728" spans="1:10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</row>
    <row r="729" spans="1:10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</row>
    <row r="730" spans="1:10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</row>
    <row r="731" spans="1:10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</row>
    <row r="732" spans="1:10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</row>
    <row r="733" spans="1:10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</row>
    <row r="734" spans="1:10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</row>
    <row r="735" spans="1:10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</row>
    <row r="736" spans="1:10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</row>
    <row r="737" spans="1:10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</row>
    <row r="738" spans="1:10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</row>
    <row r="739" spans="1:10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</row>
    <row r="740" spans="1:10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</row>
    <row r="741" spans="1:10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</row>
    <row r="742" spans="1:10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</row>
    <row r="743" spans="1:10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</row>
    <row r="744" spans="1:10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</row>
    <row r="745" spans="1:10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</row>
    <row r="746" spans="1:10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</row>
    <row r="747" spans="1:10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</row>
    <row r="748" spans="1:10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</row>
    <row r="749" spans="1:10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</row>
    <row r="750" spans="1:10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</row>
    <row r="751" spans="1:10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</row>
    <row r="752" spans="1:10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</row>
    <row r="753" spans="1:10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</row>
    <row r="754" spans="1:10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</row>
    <row r="755" spans="1:10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</row>
    <row r="756" spans="1:10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</row>
    <row r="757" spans="1:10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</row>
    <row r="758" spans="1:10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</row>
    <row r="759" spans="1:10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</row>
    <row r="760" spans="1:10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</row>
    <row r="761" spans="1:10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</row>
    <row r="762" spans="1:10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</row>
    <row r="763" spans="1:10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</row>
    <row r="764" spans="1:10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</row>
    <row r="765" spans="1:10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</row>
    <row r="766" spans="1:10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</row>
    <row r="767" spans="1:10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</row>
    <row r="768" spans="1:10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</row>
    <row r="769" spans="1:10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</row>
    <row r="770" spans="1:10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</row>
    <row r="771" spans="1:10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</row>
    <row r="772" spans="1:10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</row>
    <row r="773" spans="1:10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</row>
    <row r="774" spans="1:10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</row>
    <row r="775" spans="1:10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</row>
    <row r="776" spans="1:10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</row>
    <row r="777" spans="1:10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</row>
    <row r="778" spans="1:10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</row>
    <row r="779" spans="1:10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</row>
    <row r="780" spans="1:10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</row>
    <row r="781" spans="1:10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</row>
    <row r="782" spans="1:10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</row>
    <row r="783" spans="1:10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</row>
    <row r="784" spans="1:10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</row>
    <row r="785" spans="1:10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</row>
    <row r="786" spans="1:10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</row>
    <row r="787" spans="1:10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</row>
    <row r="788" spans="1:10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</row>
    <row r="789" spans="1:10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</row>
    <row r="790" spans="1:10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</row>
    <row r="791" spans="1:10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</row>
    <row r="792" spans="1:10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</row>
    <row r="793" spans="1:10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</row>
    <row r="794" spans="1:10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</row>
    <row r="795" spans="1:10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</row>
    <row r="796" spans="1:10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</row>
    <row r="797" spans="1:10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</row>
    <row r="798" spans="1:10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</row>
    <row r="799" spans="1:10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</row>
    <row r="800" spans="1:10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</row>
    <row r="801" spans="1:10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</row>
    <row r="802" spans="1:10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</row>
    <row r="803" spans="1:10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</row>
    <row r="804" spans="1:10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</row>
    <row r="805" spans="1:10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</row>
    <row r="806" spans="1:10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</row>
    <row r="807" spans="1:10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</row>
    <row r="808" spans="1:10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</row>
    <row r="809" spans="1:10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</row>
    <row r="810" spans="1:10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</row>
    <row r="811" spans="1:10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</row>
    <row r="812" spans="1:10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</row>
    <row r="813" spans="1:10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</row>
    <row r="814" spans="1:10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</row>
    <row r="815" spans="1:10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</row>
    <row r="816" spans="1:10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</row>
    <row r="817" spans="1:10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</row>
    <row r="818" spans="1:10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</row>
    <row r="819" spans="1:10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</row>
    <row r="820" spans="1:10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</row>
    <row r="821" spans="1:10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</row>
    <row r="822" spans="1:10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</row>
    <row r="823" spans="1:10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</row>
    <row r="824" spans="1:10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</row>
    <row r="825" spans="1:10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</row>
    <row r="826" spans="1:10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</row>
    <row r="827" spans="1:10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</row>
    <row r="828" spans="1:10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</row>
    <row r="829" spans="1:10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</row>
    <row r="830" spans="1:10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</row>
    <row r="831" spans="1:10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</row>
    <row r="832" spans="1:10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</row>
    <row r="833" spans="1:10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</row>
    <row r="834" spans="1:10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</row>
    <row r="835" spans="1:10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</row>
    <row r="836" spans="1:10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</row>
    <row r="837" spans="1:10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</row>
    <row r="838" spans="1:10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</row>
    <row r="839" spans="1:10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</row>
    <row r="840" spans="1:10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</row>
    <row r="841" spans="1:10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</row>
    <row r="842" spans="1:10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</row>
    <row r="843" spans="1:10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</row>
    <row r="844" spans="1:10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</row>
    <row r="845" spans="1:10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</row>
    <row r="846" spans="1:10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</row>
    <row r="847" spans="1:10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</row>
    <row r="848" spans="1:10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</row>
    <row r="849" spans="1:10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</row>
    <row r="850" spans="1:10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</row>
    <row r="851" spans="1:10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</row>
    <row r="852" spans="1:10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</row>
    <row r="853" spans="1:10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</row>
    <row r="854" spans="1:10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</row>
    <row r="855" spans="1:10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</row>
    <row r="856" spans="1:10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</row>
    <row r="857" spans="1:10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</row>
    <row r="858" spans="1:10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</row>
    <row r="859" spans="1:10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</row>
    <row r="860" spans="1:10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</row>
    <row r="861" spans="1:10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</row>
    <row r="862" spans="1:10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</row>
    <row r="863" spans="1:10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</row>
    <row r="864" spans="1:10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</row>
    <row r="865" spans="1:10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</row>
    <row r="866" spans="1:10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</row>
    <row r="867" spans="1:10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</row>
    <row r="868" spans="1:10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</row>
    <row r="869" spans="1:10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</row>
    <row r="870" spans="1:10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</row>
    <row r="871" spans="1:10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</row>
    <row r="872" spans="1:10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</row>
    <row r="873" spans="1:10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</row>
    <row r="874" spans="1:10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</row>
    <row r="875" spans="1:10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</row>
    <row r="876" spans="1:10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</row>
    <row r="877" spans="1:10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</row>
    <row r="878" spans="1:10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</row>
    <row r="879" spans="1:10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</row>
    <row r="880" spans="1:10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</row>
    <row r="881" spans="1:10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</row>
    <row r="882" spans="1:10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</row>
    <row r="883" spans="1:10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</row>
    <row r="884" spans="1:10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</row>
    <row r="885" spans="1:10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</row>
    <row r="886" spans="1:10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</row>
    <row r="887" spans="1:10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</row>
    <row r="888" spans="1:10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</row>
    <row r="889" spans="1:10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</row>
    <row r="890" spans="1:10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</row>
    <row r="891" spans="1:10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</row>
    <row r="892" spans="1:10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</row>
    <row r="893" spans="1:10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</row>
    <row r="894" spans="1:10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</row>
    <row r="895" spans="1:10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</row>
    <row r="896" spans="1:10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</row>
    <row r="897" spans="1:10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</row>
    <row r="898" spans="1:10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</row>
    <row r="899" spans="1:10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</row>
    <row r="900" spans="1:10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</row>
    <row r="901" spans="1:10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</row>
    <row r="902" spans="1:10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</row>
    <row r="903" spans="1:10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</row>
    <row r="904" spans="1:10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</row>
    <row r="905" spans="1:10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</row>
    <row r="906" spans="1:10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</row>
    <row r="907" spans="1:10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</row>
    <row r="908" spans="1:10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</row>
    <row r="909" spans="1:10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</row>
    <row r="910" spans="1:10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</row>
    <row r="911" spans="1:10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</row>
    <row r="912" spans="1:10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</row>
    <row r="913" spans="1:10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</row>
    <row r="914" spans="1:10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</row>
    <row r="915" spans="1:10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</row>
    <row r="916" spans="1:10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</row>
    <row r="917" spans="1:10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</row>
    <row r="918" spans="1:10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</row>
    <row r="919" spans="1:10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</row>
    <row r="920" spans="1:10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</row>
    <row r="921" spans="1:10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</row>
    <row r="922" spans="1:10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</row>
    <row r="923" spans="1:10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</row>
    <row r="924" spans="1:10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</row>
    <row r="925" spans="1:10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</row>
    <row r="926" spans="1:10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</row>
    <row r="927" spans="1:10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</row>
    <row r="928" spans="1:10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</row>
    <row r="929" spans="1:10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</row>
    <row r="930" spans="1:10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</row>
    <row r="931" spans="1:10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</row>
    <row r="932" spans="1:10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</row>
    <row r="933" spans="1:10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</row>
    <row r="934" spans="1:10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</row>
    <row r="935" spans="1:10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</row>
    <row r="936" spans="1:10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</row>
    <row r="937" spans="1:10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</row>
    <row r="938" spans="1:10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</row>
    <row r="939" spans="1:10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</row>
    <row r="940" spans="1:10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</row>
    <row r="941" spans="1:10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</row>
    <row r="942" spans="1:10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</row>
    <row r="943" spans="1:10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</row>
    <row r="944" spans="1:10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</row>
    <row r="945" spans="1:10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</row>
    <row r="946" spans="1:10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</row>
    <row r="947" spans="1:10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</row>
    <row r="948" spans="1:10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</row>
    <row r="949" spans="1:10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</row>
    <row r="950" spans="1:10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</row>
    <row r="951" spans="1:10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</row>
    <row r="952" spans="1:10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</row>
    <row r="953" spans="1:10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</row>
    <row r="954" spans="1:10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</row>
    <row r="955" spans="1:10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</row>
    <row r="956" spans="1:10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</row>
    <row r="957" spans="1:10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</row>
    <row r="958" spans="1:10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</row>
    <row r="959" spans="1:10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</row>
    <row r="960" spans="1:10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</row>
    <row r="961" spans="1:10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</row>
    <row r="962" spans="1:10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</row>
    <row r="963" spans="1:10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</row>
    <row r="964" spans="1:10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</row>
    <row r="965" spans="1:10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</row>
    <row r="966" spans="1:10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</row>
    <row r="967" spans="1:10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</row>
    <row r="968" spans="1:10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</row>
    <row r="969" spans="1:10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</row>
    <row r="970" spans="1:10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</row>
    <row r="971" spans="1:10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</row>
    <row r="972" spans="1:10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</row>
    <row r="973" spans="1:10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</row>
    <row r="974" spans="1:10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</row>
    <row r="975" spans="1:10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</row>
    <row r="976" spans="1:10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</row>
    <row r="977" spans="1:10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</row>
    <row r="978" spans="1:10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</row>
    <row r="979" spans="1:10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</row>
    <row r="980" spans="1:10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</row>
    <row r="981" spans="1:10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</row>
    <row r="982" spans="1:10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</row>
    <row r="983" spans="1:10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</row>
    <row r="984" spans="1:10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</row>
    <row r="985" spans="1:10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</row>
    <row r="986" spans="1:10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</row>
    <row r="987" spans="1:10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</row>
    <row r="988" spans="1:10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</row>
    <row r="989" spans="1:10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</row>
    <row r="990" spans="1:10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</row>
    <row r="991" spans="1:10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</row>
    <row r="992" spans="1:10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</row>
    <row r="993" spans="1:10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</row>
    <row r="994" spans="1:10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</row>
    <row r="995" spans="1:10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</row>
    <row r="996" spans="1:10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</row>
    <row r="997" spans="1:10" ht="13" x14ac:dyDescent="0.15">
      <c r="A997" s="44"/>
      <c r="B997" s="11"/>
      <c r="C997" s="18"/>
      <c r="D997" s="19"/>
      <c r="E997" s="18"/>
      <c r="F997" s="35"/>
      <c r="G997" s="18"/>
      <c r="H997" s="18"/>
      <c r="I997" s="11"/>
      <c r="J997" s="42"/>
    </row>
    <row r="998" spans="1:10" ht="13" x14ac:dyDescent="0.15">
      <c r="A998" s="44"/>
      <c r="B998" s="11"/>
      <c r="C998" s="18"/>
      <c r="D998" s="19"/>
      <c r="E998" s="18"/>
      <c r="F998" s="35"/>
      <c r="G998" s="18"/>
      <c r="H998" s="18"/>
      <c r="I998" s="11"/>
      <c r="J998" s="42"/>
    </row>
    <row r="999" spans="1:10" ht="13" x14ac:dyDescent="0.15">
      <c r="A999" s="44"/>
      <c r="B999" s="11"/>
      <c r="C999" s="18"/>
      <c r="D999" s="19"/>
      <c r="E999" s="18"/>
      <c r="F999" s="35"/>
      <c r="G999" s="18"/>
      <c r="H999" s="18"/>
      <c r="I999" s="11"/>
      <c r="J999" s="42"/>
    </row>
    <row r="1000" spans="1:10" ht="13" x14ac:dyDescent="0.15">
      <c r="A1000" s="44"/>
      <c r="B1000" s="11"/>
      <c r="C1000" s="18"/>
      <c r="D1000" s="19"/>
      <c r="E1000" s="18"/>
      <c r="F1000" s="35"/>
      <c r="G1000" s="18"/>
      <c r="H1000" s="18"/>
      <c r="I1000" s="11"/>
      <c r="J1000" s="42"/>
    </row>
    <row r="1001" spans="1:10" ht="13" x14ac:dyDescent="0.15">
      <c r="A1001" s="44"/>
      <c r="B1001" s="11"/>
      <c r="C1001" s="18"/>
      <c r="D1001" s="19"/>
      <c r="E1001" s="18"/>
      <c r="F1001" s="35"/>
      <c r="G1001" s="18"/>
      <c r="H1001" s="18"/>
      <c r="I1001" s="11"/>
      <c r="J1001" s="42"/>
    </row>
    <row r="1002" spans="1:10" ht="13" x14ac:dyDescent="0.15">
      <c r="A1002" s="44"/>
      <c r="B1002" s="11"/>
      <c r="C1002" s="18"/>
      <c r="D1002" s="19"/>
      <c r="E1002" s="18"/>
      <c r="F1002" s="35"/>
      <c r="G1002" s="18"/>
      <c r="H1002" s="18"/>
      <c r="I1002" s="11"/>
      <c r="J1002" s="42"/>
    </row>
    <row r="1003" spans="1:10" ht="13" x14ac:dyDescent="0.15">
      <c r="A1003" s="44"/>
      <c r="B1003" s="11"/>
      <c r="C1003" s="18"/>
      <c r="D1003" s="19"/>
      <c r="E1003" s="18"/>
      <c r="F1003" s="35"/>
      <c r="G1003" s="18"/>
      <c r="H1003" s="18"/>
      <c r="I1003" s="11"/>
      <c r="J1003" s="42"/>
    </row>
  </sheetData>
  <mergeCells count="4">
    <mergeCell ref="A1:G2"/>
    <mergeCell ref="H1:H2"/>
    <mergeCell ref="I1:J2"/>
    <mergeCell ref="A3:H3"/>
  </mergeCells>
  <dataValidations count="1">
    <dataValidation type="list" allowBlank="1" sqref="A5:A274" xr:uid="{00000000-0002-0000-0E00-000000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FFF9A"/>
    <outlinePr summaryBelow="0" summaryRight="0"/>
    <pageSetUpPr fitToPage="1"/>
  </sheetPr>
  <dimension ref="A1:Y1000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45.5" customWidth="1"/>
    <col min="3" max="3" width="20.5" customWidth="1"/>
    <col min="4" max="4" width="20" customWidth="1"/>
    <col min="5" max="5" width="6.6640625" customWidth="1"/>
    <col min="6" max="6" width="21.33203125" customWidth="1"/>
    <col min="7" max="7" width="10" customWidth="1"/>
    <col min="8" max="8" width="25.5" customWidth="1"/>
    <col min="9" max="9" width="38.83203125" customWidth="1"/>
    <col min="10" max="10" width="9.5" customWidth="1"/>
  </cols>
  <sheetData>
    <row r="1" spans="1:25" ht="13" x14ac:dyDescent="0.15">
      <c r="A1" s="237" t="s">
        <v>178</v>
      </c>
      <c r="B1" s="238"/>
      <c r="C1" s="238"/>
      <c r="D1" s="238"/>
      <c r="E1" s="238"/>
      <c r="F1" s="238"/>
      <c r="G1" s="238"/>
      <c r="H1" s="238"/>
      <c r="I1" s="238"/>
      <c r="J1" s="244" t="s">
        <v>4</v>
      </c>
      <c r="K1" s="238"/>
    </row>
    <row r="2" spans="1:25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25" ht="19.5" customHeight="1" x14ac:dyDescent="0.15">
      <c r="A3" s="240" t="s">
        <v>179</v>
      </c>
      <c r="B3" s="238"/>
      <c r="C3" s="238"/>
      <c r="D3" s="238"/>
      <c r="E3" s="238"/>
      <c r="F3" s="238"/>
      <c r="G3" s="238"/>
      <c r="H3" s="238"/>
      <c r="I3" s="238"/>
      <c r="J3" s="135"/>
      <c r="K3" s="135"/>
    </row>
    <row r="4" spans="1:25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180</v>
      </c>
      <c r="G4" s="12" t="s">
        <v>117</v>
      </c>
      <c r="H4" s="9" t="s">
        <v>15</v>
      </c>
      <c r="I4" s="9" t="s">
        <v>10</v>
      </c>
      <c r="J4" s="9" t="s">
        <v>105</v>
      </c>
      <c r="K4" s="136" t="s">
        <v>118</v>
      </c>
      <c r="L4" s="173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3" x14ac:dyDescent="0.15">
      <c r="A5" s="174"/>
      <c r="B5" s="174"/>
      <c r="C5" s="174"/>
      <c r="D5" s="175"/>
      <c r="E5" s="174"/>
      <c r="F5" s="176">
        <f>SUM(F6:F11)</f>
        <v>71429</v>
      </c>
      <c r="G5" s="176"/>
      <c r="H5" s="174"/>
      <c r="I5" s="174"/>
      <c r="J5" s="174"/>
      <c r="K5" s="177">
        <f>SUM(K6:K11)</f>
        <v>150000</v>
      </c>
      <c r="L5" s="178">
        <f>(K5-F5)/K5</f>
        <v>0.52380666666666664</v>
      </c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</row>
    <row r="6" spans="1:25" ht="117.75" customHeight="1" x14ac:dyDescent="0.15">
      <c r="A6" s="25" t="s">
        <v>47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2959</v>
      </c>
      <c r="G6" s="20">
        <v>6500</v>
      </c>
      <c r="H6" s="19" t="str">
        <f>IFERROR(VLOOKUP($A6,#REF!,7,0),"-")</f>
        <v>-</v>
      </c>
      <c r="I6" s="19" t="str">
        <f>IFERROR(VLOOKUP($A6,#REF!,8,0),"-")</f>
        <v>-</v>
      </c>
      <c r="J6" s="22">
        <v>1</v>
      </c>
      <c r="K6" s="137">
        <f>IFERROR(J6*G6,"-")</f>
        <v>6500</v>
      </c>
      <c r="L6" s="157"/>
    </row>
    <row r="7" spans="1:25" ht="153" customHeight="1" x14ac:dyDescent="0.15">
      <c r="A7" s="25" t="s">
        <v>112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15559</v>
      </c>
      <c r="G7" s="20">
        <v>29300</v>
      </c>
      <c r="H7" s="19" t="str">
        <f>IFERROR(VLOOKUP($A7,#REF!,7,0),"-")</f>
        <v>-</v>
      </c>
      <c r="I7" s="19" t="str">
        <f>IFERROR(VLOOKUP($A7,#REF!,8,0),"-")</f>
        <v>-</v>
      </c>
      <c r="J7" s="22">
        <v>1</v>
      </c>
      <c r="K7" s="137">
        <f t="shared" ref="K7:K11" si="0">G7*J7</f>
        <v>29300</v>
      </c>
      <c r="L7" s="41"/>
    </row>
    <row r="8" spans="1:25" ht="114.75" customHeight="1" x14ac:dyDescent="0.15">
      <c r="A8" s="25"/>
      <c r="B8" s="11" t="e">
        <f ca="1">image("http://www.galopinplaygrounds.com/data/elementos/895/images/_mini/grd2/279/red-tri.jpg")</f>
        <v>#NAME?</v>
      </c>
      <c r="C8" s="36" t="s">
        <v>183</v>
      </c>
      <c r="D8" s="19" t="s">
        <v>129</v>
      </c>
      <c r="E8" s="36" t="s">
        <v>130</v>
      </c>
      <c r="F8" s="20">
        <v>13711</v>
      </c>
      <c r="G8" s="20">
        <v>27250</v>
      </c>
      <c r="H8" s="19"/>
      <c r="I8" s="19" t="s">
        <v>184</v>
      </c>
      <c r="J8" s="22">
        <v>1</v>
      </c>
      <c r="K8" s="137">
        <f t="shared" si="0"/>
        <v>27250</v>
      </c>
      <c r="L8" s="41"/>
    </row>
    <row r="9" spans="1:25" ht="140.25" customHeight="1" x14ac:dyDescent="0.15">
      <c r="A9" s="182" t="s">
        <v>101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11168</v>
      </c>
      <c r="G9" s="20">
        <v>25100</v>
      </c>
      <c r="H9" s="19" t="str">
        <f>IFERROR(VLOOKUP($A9,#REF!,7,0),"-")</f>
        <v>-</v>
      </c>
      <c r="I9" s="19" t="str">
        <f>IFERROR(VLOOKUP($A9,#REF!,8,0),"-")</f>
        <v>-</v>
      </c>
      <c r="J9" s="22">
        <v>1</v>
      </c>
      <c r="K9" s="137">
        <f t="shared" si="0"/>
        <v>25100</v>
      </c>
      <c r="L9" s="41"/>
    </row>
    <row r="10" spans="1:25" ht="140.25" customHeight="1" x14ac:dyDescent="0.15">
      <c r="A10" s="40" t="s">
        <v>50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15035</v>
      </c>
      <c r="G10" s="20">
        <v>36850</v>
      </c>
      <c r="H10" s="19" t="str">
        <f>IFERROR(VLOOKUP($A10,#REF!,7,0),"-")</f>
        <v>-</v>
      </c>
      <c r="I10" s="19" t="str">
        <f>IFERROR(VLOOKUP($A10,#REF!,8,0),"-")</f>
        <v>-</v>
      </c>
      <c r="J10" s="22">
        <v>1</v>
      </c>
      <c r="K10" s="137">
        <f t="shared" si="0"/>
        <v>36850</v>
      </c>
      <c r="L10" s="41"/>
    </row>
    <row r="11" spans="1:25" ht="97.5" customHeight="1" x14ac:dyDescent="0.15">
      <c r="A11" s="138" t="s">
        <v>22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12997</v>
      </c>
      <c r="G11" s="20">
        <v>25000</v>
      </c>
      <c r="H11" s="19" t="str">
        <f>IFERROR(VLOOKUP($A11,#REF!,7,0),"-")</f>
        <v>-</v>
      </c>
      <c r="I11" s="19" t="str">
        <f>IFERROR(VLOOKUP($A11,#REF!,8,0),"-")</f>
        <v>-</v>
      </c>
      <c r="J11" s="22">
        <v>1</v>
      </c>
      <c r="K11" s="137">
        <f t="shared" si="0"/>
        <v>25000</v>
      </c>
      <c r="L11" s="143"/>
    </row>
    <row r="12" spans="1:25" ht="13" x14ac:dyDescent="0.15">
      <c r="A12" s="25"/>
      <c r="B12" s="11"/>
      <c r="C12" s="18"/>
      <c r="D12" s="19"/>
      <c r="E12" s="18"/>
      <c r="F12" s="35"/>
      <c r="G12" s="35"/>
      <c r="H12" s="19"/>
      <c r="I12" s="145" t="s">
        <v>121</v>
      </c>
      <c r="J12" s="146">
        <f t="shared" ref="J12:K12" si="1">SUM(J6:J11)</f>
        <v>6</v>
      </c>
      <c r="K12" s="167">
        <f t="shared" si="1"/>
        <v>150000</v>
      </c>
    </row>
    <row r="13" spans="1:25" ht="14" x14ac:dyDescent="0.15">
      <c r="A13" s="25"/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35"/>
      <c r="G13" s="35" t="str">
        <f>IFERROR(VLOOKUP($A13,#REF!,6,0),"-")</f>
        <v>-</v>
      </c>
      <c r="H13" s="19" t="str">
        <f>IFERROR(VLOOKUP($A13,#REF!,7,0),"-")</f>
        <v>-</v>
      </c>
      <c r="I13" s="19" t="str">
        <f>IFERROR(VLOOKUP($A13,#REF!,8,0),"-")</f>
        <v>-</v>
      </c>
      <c r="J13" s="11"/>
      <c r="K13" s="42"/>
    </row>
    <row r="14" spans="1:25" ht="14" x14ac:dyDescent="0.15">
      <c r="A14" s="25"/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35"/>
      <c r="G14" s="35" t="str">
        <f>IFERROR(VLOOKUP($A14,#REF!,6,0),"-")</f>
        <v>-</v>
      </c>
      <c r="H14" s="19" t="str">
        <f>IFERROR(VLOOKUP($A14,#REF!,7,0),"-")</f>
        <v>-</v>
      </c>
      <c r="I14" s="19" t="str">
        <f>IFERROR(VLOOKUP($A14,#REF!,8,0),"-")</f>
        <v>-</v>
      </c>
      <c r="J14" s="11"/>
      <c r="K14" s="42"/>
    </row>
    <row r="15" spans="1:25" ht="14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/>
      <c r="G15" s="35" t="str">
        <f>IFERROR(VLOOKUP($A15,#REF!,6,0),"-")</f>
        <v>-</v>
      </c>
      <c r="H15" s="19" t="str">
        <f>IFERROR(VLOOKUP($A15,#REF!,7,0),"-")</f>
        <v>-</v>
      </c>
      <c r="I15" s="19" t="str">
        <f>IFERROR(VLOOKUP($A15,#REF!,8,0),"-")</f>
        <v>-</v>
      </c>
      <c r="J15" s="11"/>
      <c r="K15" s="42"/>
    </row>
    <row r="16" spans="1:25" ht="14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/>
      <c r="G16" s="35" t="str">
        <f>IFERROR(VLOOKUP($A16,#REF!,6,0),"-")</f>
        <v>-</v>
      </c>
      <c r="H16" s="19" t="str">
        <f>IFERROR(VLOOKUP($A16,#REF!,7,0),"-")</f>
        <v>-</v>
      </c>
      <c r="I16" s="19" t="str">
        <f>IFERROR(VLOOKUP($A16,#REF!,8,0),"-")</f>
        <v>-</v>
      </c>
      <c r="J16" s="11"/>
      <c r="K16" s="42"/>
    </row>
    <row r="17" spans="1:11" ht="14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/>
      <c r="G17" s="35" t="str">
        <f>IFERROR(VLOOKUP($A17,#REF!,6,0),"-")</f>
        <v>-</v>
      </c>
      <c r="H17" s="19" t="str">
        <f>IFERROR(VLOOKUP($A17,#REF!,7,0),"-")</f>
        <v>-</v>
      </c>
      <c r="I17" s="19" t="str">
        <f>IFERROR(VLOOKUP($A17,#REF!,8,0),"-")</f>
        <v>-</v>
      </c>
      <c r="J17" s="11"/>
      <c r="K17" s="42"/>
    </row>
    <row r="18" spans="1:11" ht="14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/>
      <c r="G18" s="35" t="str">
        <f>IFERROR(VLOOKUP($A18,#REF!,6,0),"-")</f>
        <v>-</v>
      </c>
      <c r="H18" s="19" t="str">
        <f>IFERROR(VLOOKUP($A18,#REF!,7,0),"-")</f>
        <v>-</v>
      </c>
      <c r="I18" s="19" t="str">
        <f>IFERROR(VLOOKUP($A18,#REF!,8,0),"-")</f>
        <v>-</v>
      </c>
      <c r="J18" s="11"/>
      <c r="K18" s="42"/>
    </row>
    <row r="19" spans="1:11" ht="14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/>
      <c r="G19" s="35" t="str">
        <f>IFERROR(VLOOKUP($A19,#REF!,6,0),"-")</f>
        <v>-</v>
      </c>
      <c r="H19" s="19" t="str">
        <f>IFERROR(VLOOKUP($A19,#REF!,7,0),"-")</f>
        <v>-</v>
      </c>
      <c r="I19" s="19" t="str">
        <f>IFERROR(VLOOKUP($A19,#REF!,8,0),"-")</f>
        <v>-</v>
      </c>
      <c r="J19" s="11"/>
      <c r="K19" s="42"/>
    </row>
    <row r="20" spans="1:11" ht="14" x14ac:dyDescent="0.15">
      <c r="A20" s="25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/>
      <c r="G20" s="35" t="str">
        <f>IFERROR(VLOOKUP($A20,#REF!,6,0),"-")</f>
        <v>-</v>
      </c>
      <c r="H20" s="19" t="str">
        <f>IFERROR(VLOOKUP($A20,#REF!,7,0),"-")</f>
        <v>-</v>
      </c>
      <c r="I20" s="19" t="str">
        <f>IFERROR(VLOOKUP($A20,#REF!,8,0),"-")</f>
        <v>-</v>
      </c>
      <c r="J20" s="11"/>
      <c r="K20" s="42"/>
    </row>
    <row r="21" spans="1:11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/>
      <c r="G21" s="35" t="str">
        <f>IFERROR(VLOOKUP($A21,#REF!,6,0),"-")</f>
        <v>-</v>
      </c>
      <c r="H21" s="19" t="str">
        <f>IFERROR(VLOOKUP($A21,#REF!,7,0),"-")</f>
        <v>-</v>
      </c>
      <c r="I21" s="19" t="str">
        <f>IFERROR(VLOOKUP($A21,#REF!,8,0),"-")</f>
        <v>-</v>
      </c>
      <c r="J21" s="11"/>
      <c r="K21" s="42"/>
    </row>
    <row r="22" spans="1:11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/>
      <c r="G22" s="35" t="str">
        <f>IFERROR(VLOOKUP($A22,#REF!,6,0),"-")</f>
        <v>-</v>
      </c>
      <c r="H22" s="19" t="str">
        <f>IFERROR(VLOOKUP($A22,#REF!,7,0),"-")</f>
        <v>-</v>
      </c>
      <c r="I22" s="19" t="str">
        <f>IFERROR(VLOOKUP($A22,#REF!,8,0),"-")</f>
        <v>-</v>
      </c>
      <c r="J22" s="11"/>
      <c r="K22" s="42"/>
    </row>
    <row r="23" spans="1:11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/>
      <c r="G23" s="35" t="str">
        <f>IFERROR(VLOOKUP($A23,#REF!,6,0),"-")</f>
        <v>-</v>
      </c>
      <c r="H23" s="19" t="str">
        <f>IFERROR(VLOOKUP($A23,#REF!,7,0),"-")</f>
        <v>-</v>
      </c>
      <c r="I23" s="19" t="str">
        <f>IFERROR(VLOOKUP($A23,#REF!,8,0),"-")</f>
        <v>-</v>
      </c>
      <c r="J23" s="11"/>
      <c r="K23" s="42"/>
    </row>
    <row r="24" spans="1:11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/>
      <c r="G24" s="35" t="str">
        <f>IFERROR(VLOOKUP($A24,#REF!,6,0),"-")</f>
        <v>-</v>
      </c>
      <c r="H24" s="19" t="str">
        <f>IFERROR(VLOOKUP($A24,#REF!,7,0),"-")</f>
        <v>-</v>
      </c>
      <c r="I24" s="19" t="str">
        <f>IFERROR(VLOOKUP($A24,#REF!,8,0),"-")</f>
        <v>-</v>
      </c>
      <c r="J24" s="11"/>
      <c r="K24" s="42"/>
    </row>
    <row r="25" spans="1:11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/>
      <c r="G25" s="35" t="str">
        <f>IFERROR(VLOOKUP($A25,#REF!,6,0),"-")</f>
        <v>-</v>
      </c>
      <c r="H25" s="19" t="str">
        <f>IFERROR(VLOOKUP($A25,#REF!,7,0),"-")</f>
        <v>-</v>
      </c>
      <c r="I25" s="19" t="str">
        <f>IFERROR(VLOOKUP($A25,#REF!,8,0),"-")</f>
        <v>-</v>
      </c>
      <c r="J25" s="11"/>
      <c r="K25" s="42"/>
    </row>
    <row r="26" spans="1:11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/>
      <c r="G26" s="35" t="str">
        <f>IFERROR(VLOOKUP($A26,#REF!,6,0),"-")</f>
        <v>-</v>
      </c>
      <c r="H26" s="19" t="str">
        <f>IFERROR(VLOOKUP($A26,#REF!,7,0),"-")</f>
        <v>-</v>
      </c>
      <c r="I26" s="19" t="str">
        <f>IFERROR(VLOOKUP($A26,#REF!,8,0),"-")</f>
        <v>-</v>
      </c>
      <c r="J26" s="11"/>
      <c r="K26" s="42"/>
    </row>
    <row r="27" spans="1:11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/>
      <c r="G27" s="35" t="str">
        <f>IFERROR(VLOOKUP($A27,#REF!,6,0),"-")</f>
        <v>-</v>
      </c>
      <c r="H27" s="19" t="str">
        <f>IFERROR(VLOOKUP($A27,#REF!,7,0),"-")</f>
        <v>-</v>
      </c>
      <c r="I27" s="19" t="str">
        <f>IFERROR(VLOOKUP($A27,#REF!,8,0),"-")</f>
        <v>-</v>
      </c>
      <c r="J27" s="11"/>
      <c r="K27" s="42"/>
    </row>
    <row r="28" spans="1:11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/>
      <c r="G28" s="35" t="str">
        <f>IFERROR(VLOOKUP($A28,#REF!,6,0),"-")</f>
        <v>-</v>
      </c>
      <c r="H28" s="19" t="str">
        <f>IFERROR(VLOOKUP($A28,#REF!,7,0),"-")</f>
        <v>-</v>
      </c>
      <c r="I28" s="19" t="str">
        <f>IFERROR(VLOOKUP($A28,#REF!,8,0),"-")</f>
        <v>-</v>
      </c>
      <c r="J28" s="11"/>
      <c r="K28" s="42"/>
    </row>
    <row r="29" spans="1:11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/>
      <c r="G29" s="35" t="str">
        <f>IFERROR(VLOOKUP($A29,#REF!,6,0),"-")</f>
        <v>-</v>
      </c>
      <c r="H29" s="19" t="str">
        <f>IFERROR(VLOOKUP($A29,#REF!,7,0),"-")</f>
        <v>-</v>
      </c>
      <c r="I29" s="19" t="str">
        <f>IFERROR(VLOOKUP($A29,#REF!,8,0),"-")</f>
        <v>-</v>
      </c>
      <c r="J29" s="11"/>
      <c r="K29" s="42"/>
    </row>
    <row r="30" spans="1:11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/>
      <c r="G30" s="35" t="str">
        <f>IFERROR(VLOOKUP($A30,#REF!,6,0),"-")</f>
        <v>-</v>
      </c>
      <c r="H30" s="19" t="str">
        <f>IFERROR(VLOOKUP($A30,#REF!,7,0),"-")</f>
        <v>-</v>
      </c>
      <c r="I30" s="19" t="str">
        <f>IFERROR(VLOOKUP($A30,#REF!,8,0),"-")</f>
        <v>-</v>
      </c>
      <c r="J30" s="11"/>
      <c r="K30" s="42"/>
    </row>
    <row r="31" spans="1:11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/>
      <c r="G31" s="35" t="str">
        <f>IFERROR(VLOOKUP($A31,#REF!,6,0),"-")</f>
        <v>-</v>
      </c>
      <c r="H31" s="19" t="str">
        <f>IFERROR(VLOOKUP($A31,#REF!,7,0),"-")</f>
        <v>-</v>
      </c>
      <c r="I31" s="19" t="str">
        <f>IFERROR(VLOOKUP($A31,#REF!,8,0),"-")</f>
        <v>-</v>
      </c>
      <c r="J31" s="11"/>
      <c r="K31" s="42"/>
    </row>
    <row r="32" spans="1:11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/>
      <c r="G32" s="35" t="str">
        <f>IFERROR(VLOOKUP($A32,#REF!,6,0),"-")</f>
        <v>-</v>
      </c>
      <c r="H32" s="19" t="str">
        <f>IFERROR(VLOOKUP($A32,#REF!,7,0),"-")</f>
        <v>-</v>
      </c>
      <c r="I32" s="19" t="str">
        <f>IFERROR(VLOOKUP($A32,#REF!,8,0),"-")</f>
        <v>-</v>
      </c>
      <c r="J32" s="11"/>
      <c r="K32" s="42"/>
    </row>
    <row r="33" spans="1:11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/>
      <c r="G33" s="35" t="str">
        <f>IFERROR(VLOOKUP($A33,#REF!,6,0),"-")</f>
        <v>-</v>
      </c>
      <c r="H33" s="19" t="str">
        <f>IFERROR(VLOOKUP($A33,#REF!,7,0),"-")</f>
        <v>-</v>
      </c>
      <c r="I33" s="19" t="str">
        <f>IFERROR(VLOOKUP($A33,#REF!,8,0),"-")</f>
        <v>-</v>
      </c>
      <c r="J33" s="11"/>
      <c r="K33" s="42"/>
    </row>
    <row r="34" spans="1:11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/>
      <c r="G34" s="35" t="str">
        <f>IFERROR(VLOOKUP($A34,#REF!,6,0),"-")</f>
        <v>-</v>
      </c>
      <c r="H34" s="19" t="str">
        <f>IFERROR(VLOOKUP($A34,#REF!,7,0),"-")</f>
        <v>-</v>
      </c>
      <c r="I34" s="19" t="str">
        <f>IFERROR(VLOOKUP($A34,#REF!,8,0),"-")</f>
        <v>-</v>
      </c>
      <c r="J34" s="11"/>
      <c r="K34" s="42"/>
    </row>
    <row r="35" spans="1:11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/>
      <c r="G35" s="35" t="str">
        <f>IFERROR(VLOOKUP($A35,#REF!,6,0),"-")</f>
        <v>-</v>
      </c>
      <c r="H35" s="19" t="str">
        <f>IFERROR(VLOOKUP($A35,#REF!,7,0),"-")</f>
        <v>-</v>
      </c>
      <c r="I35" s="19" t="str">
        <f>IFERROR(VLOOKUP($A35,#REF!,8,0),"-")</f>
        <v>-</v>
      </c>
      <c r="J35" s="11"/>
      <c r="K35" s="42"/>
    </row>
    <row r="36" spans="1:11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/>
      <c r="G36" s="35" t="str">
        <f>IFERROR(VLOOKUP($A36,#REF!,6,0),"-")</f>
        <v>-</v>
      </c>
      <c r="H36" s="19" t="str">
        <f>IFERROR(VLOOKUP($A36,#REF!,7,0),"-")</f>
        <v>-</v>
      </c>
      <c r="I36" s="19" t="str">
        <f>IFERROR(VLOOKUP($A36,#REF!,8,0),"-")</f>
        <v>-</v>
      </c>
      <c r="J36" s="11"/>
      <c r="K36" s="42"/>
    </row>
    <row r="37" spans="1:11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/>
      <c r="G37" s="35" t="str">
        <f>IFERROR(VLOOKUP($A37,#REF!,6,0),"-")</f>
        <v>-</v>
      </c>
      <c r="H37" s="19" t="str">
        <f>IFERROR(VLOOKUP($A37,#REF!,7,0),"-")</f>
        <v>-</v>
      </c>
      <c r="I37" s="19" t="str">
        <f>IFERROR(VLOOKUP($A37,#REF!,8,0),"-")</f>
        <v>-</v>
      </c>
      <c r="J37" s="11"/>
      <c r="K37" s="42"/>
    </row>
    <row r="38" spans="1:11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/>
      <c r="G38" s="35" t="str">
        <f>IFERROR(VLOOKUP($A38,#REF!,6,0),"-")</f>
        <v>-</v>
      </c>
      <c r="H38" s="19" t="str">
        <f>IFERROR(VLOOKUP($A38,#REF!,7,0),"-")</f>
        <v>-</v>
      </c>
      <c r="I38" s="19" t="str">
        <f>IFERROR(VLOOKUP($A38,#REF!,8,0),"-")</f>
        <v>-</v>
      </c>
      <c r="J38" s="11"/>
      <c r="K38" s="42"/>
    </row>
    <row r="39" spans="1:11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/>
      <c r="G39" s="35" t="str">
        <f>IFERROR(VLOOKUP($A39,#REF!,6,0),"-")</f>
        <v>-</v>
      </c>
      <c r="H39" s="19" t="str">
        <f>IFERROR(VLOOKUP($A39,#REF!,7,0),"-")</f>
        <v>-</v>
      </c>
      <c r="I39" s="19" t="str">
        <f>IFERROR(VLOOKUP($A39,#REF!,8,0),"-")</f>
        <v>-</v>
      </c>
      <c r="J39" s="11"/>
      <c r="K39" s="42"/>
    </row>
    <row r="40" spans="1:11" ht="13" x14ac:dyDescent="0.15">
      <c r="A40" s="43"/>
      <c r="B40" s="11"/>
      <c r="C40" s="18"/>
      <c r="D40" s="19"/>
      <c r="E40" s="18"/>
      <c r="F40" s="35"/>
      <c r="G40" s="35"/>
      <c r="H40" s="18"/>
      <c r="I40" s="18"/>
      <c r="J40" s="11"/>
      <c r="K40" s="42"/>
    </row>
    <row r="41" spans="1:11" ht="13" x14ac:dyDescent="0.15">
      <c r="A41" s="43"/>
      <c r="B41" s="11"/>
      <c r="C41" s="18"/>
      <c r="D41" s="19"/>
      <c r="E41" s="18"/>
      <c r="F41" s="35"/>
      <c r="G41" s="35"/>
      <c r="H41" s="18"/>
      <c r="I41" s="18"/>
      <c r="J41" s="11"/>
      <c r="K41" s="42"/>
    </row>
    <row r="42" spans="1:11" ht="13" x14ac:dyDescent="0.15">
      <c r="A42" s="43"/>
      <c r="B42" s="11"/>
      <c r="C42" s="18"/>
      <c r="D42" s="19"/>
      <c r="E42" s="18"/>
      <c r="F42" s="35"/>
      <c r="G42" s="35"/>
      <c r="H42" s="18"/>
      <c r="I42" s="18"/>
      <c r="J42" s="11"/>
      <c r="K42" s="42"/>
    </row>
    <row r="43" spans="1:11" ht="13" x14ac:dyDescent="0.15">
      <c r="A43" s="43"/>
      <c r="B43" s="11"/>
      <c r="C43" s="18"/>
      <c r="D43" s="19"/>
      <c r="E43" s="18"/>
      <c r="F43" s="35"/>
      <c r="G43" s="35"/>
      <c r="H43" s="18"/>
      <c r="I43" s="18"/>
      <c r="J43" s="11"/>
      <c r="K43" s="42"/>
    </row>
    <row r="44" spans="1:11" ht="13" x14ac:dyDescent="0.15">
      <c r="A44" s="43"/>
      <c r="B44" s="11"/>
      <c r="C44" s="18"/>
      <c r="D44" s="19"/>
      <c r="E44" s="18"/>
      <c r="F44" s="35"/>
      <c r="G44" s="35"/>
      <c r="H44" s="18"/>
      <c r="I44" s="18"/>
      <c r="J44" s="11"/>
      <c r="K44" s="42"/>
    </row>
    <row r="45" spans="1:11" ht="13" x14ac:dyDescent="0.15">
      <c r="A45" s="43"/>
      <c r="B45" s="11"/>
      <c r="C45" s="18"/>
      <c r="D45" s="19"/>
      <c r="E45" s="18"/>
      <c r="F45" s="35"/>
      <c r="G45" s="35"/>
      <c r="H45" s="18"/>
      <c r="I45" s="18"/>
      <c r="J45" s="11"/>
      <c r="K45" s="42"/>
    </row>
    <row r="46" spans="1:11" ht="13" x14ac:dyDescent="0.15">
      <c r="A46" s="43"/>
      <c r="B46" s="11"/>
      <c r="C46" s="18"/>
      <c r="D46" s="19"/>
      <c r="E46" s="18"/>
      <c r="F46" s="35"/>
      <c r="G46" s="35"/>
      <c r="H46" s="18"/>
      <c r="I46" s="18"/>
      <c r="J46" s="11"/>
      <c r="K46" s="42"/>
    </row>
    <row r="47" spans="1:11" ht="13" x14ac:dyDescent="0.15">
      <c r="A47" s="43"/>
      <c r="B47" s="11"/>
      <c r="C47" s="18"/>
      <c r="D47" s="19"/>
      <c r="E47" s="18"/>
      <c r="F47" s="35"/>
      <c r="G47" s="35"/>
      <c r="H47" s="18"/>
      <c r="I47" s="18"/>
      <c r="J47" s="11"/>
      <c r="K47" s="42"/>
    </row>
    <row r="48" spans="1:11" ht="13" x14ac:dyDescent="0.15">
      <c r="A48" s="43"/>
      <c r="B48" s="11"/>
      <c r="C48" s="18"/>
      <c r="D48" s="19"/>
      <c r="E48" s="18"/>
      <c r="F48" s="35"/>
      <c r="G48" s="35"/>
      <c r="H48" s="18"/>
      <c r="I48" s="18"/>
      <c r="J48" s="11"/>
      <c r="K48" s="42"/>
    </row>
    <row r="49" spans="1:11" ht="13" x14ac:dyDescent="0.15">
      <c r="A49" s="43"/>
      <c r="B49" s="11"/>
      <c r="C49" s="18"/>
      <c r="D49" s="19"/>
      <c r="E49" s="18"/>
      <c r="F49" s="35"/>
      <c r="G49" s="35"/>
      <c r="H49" s="18"/>
      <c r="I49" s="18"/>
      <c r="J49" s="11"/>
      <c r="K49" s="42"/>
    </row>
    <row r="50" spans="1:11" ht="13" x14ac:dyDescent="0.15">
      <c r="A50" s="43"/>
      <c r="B50" s="11"/>
      <c r="C50" s="18"/>
      <c r="D50" s="19"/>
      <c r="E50" s="18"/>
      <c r="F50" s="35"/>
      <c r="G50" s="35"/>
      <c r="H50" s="18"/>
      <c r="I50" s="18"/>
      <c r="J50" s="11"/>
      <c r="K50" s="42"/>
    </row>
    <row r="51" spans="1:11" ht="13" x14ac:dyDescent="0.15">
      <c r="A51" s="43"/>
      <c r="B51" s="11"/>
      <c r="C51" s="18"/>
      <c r="D51" s="19"/>
      <c r="E51" s="18"/>
      <c r="F51" s="35"/>
      <c r="G51" s="35"/>
      <c r="H51" s="18"/>
      <c r="I51" s="18"/>
      <c r="J51" s="11"/>
      <c r="K51" s="42"/>
    </row>
    <row r="52" spans="1:11" ht="13" x14ac:dyDescent="0.15">
      <c r="A52" s="43"/>
      <c r="B52" s="11"/>
      <c r="C52" s="18"/>
      <c r="D52" s="19"/>
      <c r="E52" s="18"/>
      <c r="F52" s="35"/>
      <c r="G52" s="35"/>
      <c r="H52" s="18"/>
      <c r="I52" s="18"/>
      <c r="J52" s="11"/>
      <c r="K52" s="42"/>
    </row>
    <row r="53" spans="1:11" ht="13" x14ac:dyDescent="0.15">
      <c r="A53" s="43"/>
      <c r="B53" s="11"/>
      <c r="C53" s="18"/>
      <c r="D53" s="19"/>
      <c r="E53" s="18"/>
      <c r="F53" s="35"/>
      <c r="G53" s="35"/>
      <c r="H53" s="18"/>
      <c r="I53" s="18"/>
      <c r="J53" s="11"/>
      <c r="K53" s="42"/>
    </row>
    <row r="54" spans="1:11" ht="13" x14ac:dyDescent="0.15">
      <c r="A54" s="43"/>
      <c r="B54" s="11"/>
      <c r="C54" s="18"/>
      <c r="D54" s="19"/>
      <c r="E54" s="18"/>
      <c r="F54" s="35"/>
      <c r="G54" s="35"/>
      <c r="H54" s="18"/>
      <c r="I54" s="18"/>
      <c r="J54" s="11"/>
      <c r="K54" s="42"/>
    </row>
    <row r="55" spans="1:11" ht="13" x14ac:dyDescent="0.15">
      <c r="A55" s="43"/>
      <c r="B55" s="11"/>
      <c r="C55" s="18"/>
      <c r="D55" s="19"/>
      <c r="E55" s="18"/>
      <c r="F55" s="35"/>
      <c r="G55" s="35"/>
      <c r="H55" s="18"/>
      <c r="I55" s="18"/>
      <c r="J55" s="11"/>
      <c r="K55" s="42"/>
    </row>
    <row r="56" spans="1:11" ht="13" x14ac:dyDescent="0.15">
      <c r="A56" s="43"/>
      <c r="B56" s="11"/>
      <c r="C56" s="18"/>
      <c r="D56" s="19"/>
      <c r="E56" s="18"/>
      <c r="F56" s="35"/>
      <c r="G56" s="35"/>
      <c r="H56" s="18"/>
      <c r="I56" s="18"/>
      <c r="J56" s="11"/>
      <c r="K56" s="42"/>
    </row>
    <row r="57" spans="1:11" ht="13" x14ac:dyDescent="0.15">
      <c r="A57" s="43"/>
      <c r="B57" s="11"/>
      <c r="C57" s="18"/>
      <c r="D57" s="19"/>
      <c r="E57" s="18"/>
      <c r="F57" s="35"/>
      <c r="G57" s="35"/>
      <c r="H57" s="18"/>
      <c r="I57" s="18"/>
      <c r="J57" s="11"/>
      <c r="K57" s="42"/>
    </row>
    <row r="58" spans="1:11" ht="13" x14ac:dyDescent="0.15">
      <c r="A58" s="43"/>
      <c r="B58" s="11"/>
      <c r="C58" s="18"/>
      <c r="D58" s="19"/>
      <c r="E58" s="18"/>
      <c r="F58" s="35"/>
      <c r="G58" s="35"/>
      <c r="H58" s="18"/>
      <c r="I58" s="18"/>
      <c r="J58" s="11"/>
      <c r="K58" s="42"/>
    </row>
    <row r="59" spans="1:11" ht="13" x14ac:dyDescent="0.15">
      <c r="A59" s="43"/>
      <c r="B59" s="11"/>
      <c r="C59" s="18"/>
      <c r="D59" s="19"/>
      <c r="E59" s="18"/>
      <c r="F59" s="35"/>
      <c r="G59" s="35"/>
      <c r="H59" s="18"/>
      <c r="I59" s="18"/>
      <c r="J59" s="11"/>
      <c r="K59" s="42"/>
    </row>
    <row r="60" spans="1:11" ht="13" x14ac:dyDescent="0.15">
      <c r="A60" s="43"/>
      <c r="B60" s="11"/>
      <c r="C60" s="18"/>
      <c r="D60" s="19"/>
      <c r="E60" s="18"/>
      <c r="F60" s="35"/>
      <c r="G60" s="35"/>
      <c r="H60" s="18"/>
      <c r="I60" s="18"/>
      <c r="J60" s="11"/>
      <c r="K60" s="42"/>
    </row>
    <row r="61" spans="1:11" ht="13" x14ac:dyDescent="0.15">
      <c r="A61" s="43"/>
      <c r="B61" s="11"/>
      <c r="C61" s="18"/>
      <c r="D61" s="19"/>
      <c r="E61" s="18"/>
      <c r="F61" s="35"/>
      <c r="G61" s="35"/>
      <c r="H61" s="18"/>
      <c r="I61" s="18"/>
      <c r="J61" s="11"/>
      <c r="K61" s="42"/>
    </row>
    <row r="62" spans="1:11" ht="13" x14ac:dyDescent="0.15">
      <c r="A62" s="43"/>
      <c r="B62" s="11"/>
      <c r="C62" s="18"/>
      <c r="D62" s="19"/>
      <c r="E62" s="18"/>
      <c r="F62" s="35"/>
      <c r="G62" s="35"/>
      <c r="H62" s="18"/>
      <c r="I62" s="18"/>
      <c r="J62" s="11"/>
      <c r="K62" s="42"/>
    </row>
    <row r="63" spans="1:11" ht="13" x14ac:dyDescent="0.15">
      <c r="A63" s="43"/>
      <c r="B63" s="11"/>
      <c r="C63" s="18"/>
      <c r="D63" s="19"/>
      <c r="E63" s="18"/>
      <c r="F63" s="35"/>
      <c r="G63" s="35"/>
      <c r="H63" s="18"/>
      <c r="I63" s="18"/>
      <c r="J63" s="11"/>
      <c r="K63" s="42"/>
    </row>
    <row r="64" spans="1:11" ht="13" x14ac:dyDescent="0.15">
      <c r="A64" s="43"/>
      <c r="B64" s="11"/>
      <c r="C64" s="18"/>
      <c r="D64" s="19"/>
      <c r="E64" s="18"/>
      <c r="F64" s="35"/>
      <c r="G64" s="35"/>
      <c r="H64" s="18"/>
      <c r="I64" s="18"/>
      <c r="J64" s="11"/>
      <c r="K64" s="42"/>
    </row>
    <row r="65" spans="1:11" ht="13" x14ac:dyDescent="0.15">
      <c r="A65" s="43"/>
      <c r="B65" s="11"/>
      <c r="C65" s="18"/>
      <c r="D65" s="19"/>
      <c r="E65" s="18"/>
      <c r="F65" s="35"/>
      <c r="G65" s="35"/>
      <c r="H65" s="18"/>
      <c r="I65" s="18"/>
      <c r="J65" s="11"/>
      <c r="K65" s="42"/>
    </row>
    <row r="66" spans="1:11" ht="13" x14ac:dyDescent="0.15">
      <c r="A66" s="43"/>
      <c r="B66" s="11"/>
      <c r="C66" s="18"/>
      <c r="D66" s="19"/>
      <c r="E66" s="18"/>
      <c r="F66" s="35"/>
      <c r="G66" s="35"/>
      <c r="H66" s="18"/>
      <c r="I66" s="18"/>
      <c r="J66" s="11"/>
      <c r="K66" s="42"/>
    </row>
    <row r="67" spans="1:11" ht="13" x14ac:dyDescent="0.15">
      <c r="A67" s="43"/>
      <c r="B67" s="11"/>
      <c r="C67" s="18"/>
      <c r="D67" s="19"/>
      <c r="E67" s="18"/>
      <c r="F67" s="35"/>
      <c r="G67" s="35"/>
      <c r="H67" s="18"/>
      <c r="I67" s="18"/>
      <c r="J67" s="11"/>
      <c r="K67" s="42"/>
    </row>
    <row r="68" spans="1:11" ht="13" x14ac:dyDescent="0.15">
      <c r="A68" s="43"/>
      <c r="B68" s="11"/>
      <c r="C68" s="18"/>
      <c r="D68" s="19"/>
      <c r="E68" s="18"/>
      <c r="F68" s="35"/>
      <c r="G68" s="35"/>
      <c r="H68" s="18"/>
      <c r="I68" s="18"/>
      <c r="J68" s="11"/>
      <c r="K68" s="42"/>
    </row>
    <row r="69" spans="1:11" ht="13" x14ac:dyDescent="0.15">
      <c r="A69" s="43"/>
      <c r="B69" s="11"/>
      <c r="C69" s="18"/>
      <c r="D69" s="19"/>
      <c r="E69" s="18"/>
      <c r="F69" s="35"/>
      <c r="G69" s="35"/>
      <c r="H69" s="18"/>
      <c r="I69" s="18"/>
      <c r="J69" s="11"/>
      <c r="K69" s="42"/>
    </row>
    <row r="70" spans="1:11" ht="13" x14ac:dyDescent="0.15">
      <c r="A70" s="43"/>
      <c r="B70" s="11"/>
      <c r="C70" s="18"/>
      <c r="D70" s="19"/>
      <c r="E70" s="18"/>
      <c r="F70" s="35"/>
      <c r="G70" s="35"/>
      <c r="H70" s="18"/>
      <c r="I70" s="18"/>
      <c r="J70" s="11"/>
      <c r="K70" s="42"/>
    </row>
    <row r="71" spans="1:11" ht="13" x14ac:dyDescent="0.15">
      <c r="A71" s="43"/>
      <c r="B71" s="11"/>
      <c r="C71" s="18"/>
      <c r="D71" s="19"/>
      <c r="E71" s="18"/>
      <c r="F71" s="35"/>
      <c r="G71" s="35"/>
      <c r="H71" s="18"/>
      <c r="I71" s="18"/>
      <c r="J71" s="11"/>
      <c r="K71" s="42"/>
    </row>
    <row r="72" spans="1:11" ht="13" x14ac:dyDescent="0.15">
      <c r="A72" s="43"/>
      <c r="B72" s="11"/>
      <c r="C72" s="18"/>
      <c r="D72" s="19"/>
      <c r="E72" s="18"/>
      <c r="F72" s="35"/>
      <c r="G72" s="35"/>
      <c r="H72" s="18"/>
      <c r="I72" s="18"/>
      <c r="J72" s="11"/>
      <c r="K72" s="42"/>
    </row>
    <row r="73" spans="1:11" ht="13" x14ac:dyDescent="0.15">
      <c r="A73" s="43"/>
      <c r="B73" s="11"/>
      <c r="C73" s="18"/>
      <c r="D73" s="19"/>
      <c r="E73" s="18"/>
      <c r="F73" s="35"/>
      <c r="G73" s="35"/>
      <c r="H73" s="18"/>
      <c r="I73" s="18"/>
      <c r="J73" s="11"/>
      <c r="K73" s="42"/>
    </row>
    <row r="74" spans="1:11" ht="13" x14ac:dyDescent="0.15">
      <c r="A74" s="43"/>
      <c r="B74" s="11"/>
      <c r="C74" s="18"/>
      <c r="D74" s="19"/>
      <c r="E74" s="18"/>
      <c r="F74" s="35"/>
      <c r="G74" s="35"/>
      <c r="H74" s="18"/>
      <c r="I74" s="18"/>
      <c r="J74" s="11"/>
      <c r="K74" s="42"/>
    </row>
    <row r="75" spans="1:11" ht="13" x14ac:dyDescent="0.15">
      <c r="A75" s="43"/>
      <c r="B75" s="11"/>
      <c r="C75" s="18"/>
      <c r="D75" s="19"/>
      <c r="E75" s="18"/>
      <c r="F75" s="35"/>
      <c r="G75" s="35"/>
      <c r="H75" s="18"/>
      <c r="I75" s="18"/>
      <c r="J75" s="11"/>
      <c r="K75" s="42"/>
    </row>
    <row r="76" spans="1:11" ht="13" x14ac:dyDescent="0.15">
      <c r="A76" s="43"/>
      <c r="B76" s="11"/>
      <c r="C76" s="18"/>
      <c r="D76" s="19"/>
      <c r="E76" s="18"/>
      <c r="F76" s="35"/>
      <c r="G76" s="35"/>
      <c r="H76" s="18"/>
      <c r="I76" s="18"/>
      <c r="J76" s="11"/>
      <c r="K76" s="42"/>
    </row>
    <row r="77" spans="1:11" ht="13" x14ac:dyDescent="0.15">
      <c r="A77" s="43"/>
      <c r="B77" s="11"/>
      <c r="C77" s="18"/>
      <c r="D77" s="19"/>
      <c r="E77" s="18"/>
      <c r="F77" s="35"/>
      <c r="G77" s="35"/>
      <c r="H77" s="18"/>
      <c r="I77" s="18"/>
      <c r="J77" s="11"/>
      <c r="K77" s="42"/>
    </row>
    <row r="78" spans="1:11" ht="13" x14ac:dyDescent="0.15">
      <c r="A78" s="43"/>
      <c r="B78" s="11"/>
      <c r="C78" s="18"/>
      <c r="D78" s="19"/>
      <c r="E78" s="18"/>
      <c r="F78" s="35"/>
      <c r="G78" s="35"/>
      <c r="H78" s="18"/>
      <c r="I78" s="18"/>
      <c r="J78" s="11"/>
      <c r="K78" s="42"/>
    </row>
    <row r="79" spans="1:11" ht="13" x14ac:dyDescent="0.15">
      <c r="A79" s="43"/>
      <c r="B79" s="11"/>
      <c r="C79" s="18"/>
      <c r="D79" s="19"/>
      <c r="E79" s="18"/>
      <c r="F79" s="35"/>
      <c r="G79" s="35"/>
      <c r="H79" s="18"/>
      <c r="I79" s="18"/>
      <c r="J79" s="11"/>
      <c r="K79" s="42"/>
    </row>
    <row r="80" spans="1:11" ht="13" x14ac:dyDescent="0.15">
      <c r="A80" s="43"/>
      <c r="B80" s="11"/>
      <c r="C80" s="18"/>
      <c r="D80" s="19"/>
      <c r="E80" s="18"/>
      <c r="F80" s="35"/>
      <c r="G80" s="35"/>
      <c r="H80" s="18"/>
      <c r="I80" s="18"/>
      <c r="J80" s="11"/>
      <c r="K80" s="42"/>
    </row>
    <row r="81" spans="1:11" ht="13" x14ac:dyDescent="0.15">
      <c r="A81" s="43"/>
      <c r="B81" s="11"/>
      <c r="C81" s="18"/>
      <c r="D81" s="19"/>
      <c r="E81" s="18"/>
      <c r="F81" s="35"/>
      <c r="G81" s="35"/>
      <c r="H81" s="18"/>
      <c r="I81" s="18"/>
      <c r="J81" s="11"/>
      <c r="K81" s="42"/>
    </row>
    <row r="82" spans="1:11" ht="13" x14ac:dyDescent="0.15">
      <c r="A82" s="43"/>
      <c r="B82" s="11"/>
      <c r="C82" s="18"/>
      <c r="D82" s="19"/>
      <c r="E82" s="18"/>
      <c r="F82" s="35"/>
      <c r="G82" s="35"/>
      <c r="H82" s="18"/>
      <c r="I82" s="18"/>
      <c r="J82" s="11"/>
      <c r="K82" s="42"/>
    </row>
    <row r="83" spans="1:11" ht="13" x14ac:dyDescent="0.15">
      <c r="A83" s="43"/>
      <c r="B83" s="11"/>
      <c r="C83" s="18"/>
      <c r="D83" s="19"/>
      <c r="E83" s="18"/>
      <c r="F83" s="35"/>
      <c r="G83" s="35"/>
      <c r="H83" s="18"/>
      <c r="I83" s="18"/>
      <c r="J83" s="11"/>
      <c r="K83" s="42"/>
    </row>
    <row r="84" spans="1:11" ht="13" x14ac:dyDescent="0.15">
      <c r="A84" s="43"/>
      <c r="B84" s="11"/>
      <c r="C84" s="18"/>
      <c r="D84" s="19"/>
      <c r="E84" s="18"/>
      <c r="F84" s="35"/>
      <c r="G84" s="35"/>
      <c r="H84" s="18"/>
      <c r="I84" s="18"/>
      <c r="J84" s="11"/>
      <c r="K84" s="42"/>
    </row>
    <row r="85" spans="1:11" ht="13" x14ac:dyDescent="0.15">
      <c r="A85" s="43"/>
      <c r="B85" s="11"/>
      <c r="C85" s="18"/>
      <c r="D85" s="19"/>
      <c r="E85" s="18"/>
      <c r="F85" s="35"/>
      <c r="G85" s="35"/>
      <c r="H85" s="18"/>
      <c r="I85" s="18"/>
      <c r="J85" s="11"/>
      <c r="K85" s="42"/>
    </row>
    <row r="86" spans="1:11" ht="13" x14ac:dyDescent="0.15">
      <c r="A86" s="43"/>
      <c r="B86" s="11"/>
      <c r="C86" s="18"/>
      <c r="D86" s="19"/>
      <c r="E86" s="18"/>
      <c r="F86" s="35"/>
      <c r="G86" s="35"/>
      <c r="H86" s="18"/>
      <c r="I86" s="18"/>
      <c r="J86" s="11"/>
      <c r="K86" s="42"/>
    </row>
    <row r="87" spans="1:11" ht="13" x14ac:dyDescent="0.15">
      <c r="A87" s="43"/>
      <c r="B87" s="11"/>
      <c r="C87" s="18"/>
      <c r="D87" s="19"/>
      <c r="E87" s="18"/>
      <c r="F87" s="35"/>
      <c r="G87" s="35"/>
      <c r="H87" s="18"/>
      <c r="I87" s="18"/>
      <c r="J87" s="11"/>
      <c r="K87" s="42"/>
    </row>
    <row r="88" spans="1:11" ht="13" x14ac:dyDescent="0.15">
      <c r="A88" s="43"/>
      <c r="B88" s="11"/>
      <c r="C88" s="18"/>
      <c r="D88" s="19"/>
      <c r="E88" s="18"/>
      <c r="F88" s="35"/>
      <c r="G88" s="35"/>
      <c r="H88" s="18"/>
      <c r="I88" s="18"/>
      <c r="J88" s="11"/>
      <c r="K88" s="42"/>
    </row>
    <row r="89" spans="1:11" ht="13" x14ac:dyDescent="0.15">
      <c r="A89" s="43"/>
      <c r="B89" s="11"/>
      <c r="C89" s="18"/>
      <c r="D89" s="19"/>
      <c r="E89" s="18"/>
      <c r="F89" s="35"/>
      <c r="G89" s="35"/>
      <c r="H89" s="18"/>
      <c r="I89" s="18"/>
      <c r="J89" s="11"/>
      <c r="K89" s="42"/>
    </row>
    <row r="90" spans="1:11" ht="13" x14ac:dyDescent="0.15">
      <c r="A90" s="43"/>
      <c r="B90" s="11"/>
      <c r="C90" s="18"/>
      <c r="D90" s="19"/>
      <c r="E90" s="18"/>
      <c r="F90" s="35"/>
      <c r="G90" s="35"/>
      <c r="H90" s="18"/>
      <c r="I90" s="18"/>
      <c r="J90" s="11"/>
      <c r="K90" s="42"/>
    </row>
    <row r="91" spans="1:11" ht="13" x14ac:dyDescent="0.15">
      <c r="A91" s="43"/>
      <c r="B91" s="11"/>
      <c r="C91" s="18"/>
      <c r="D91" s="19"/>
      <c r="E91" s="18"/>
      <c r="F91" s="35"/>
      <c r="G91" s="35"/>
      <c r="H91" s="18"/>
      <c r="I91" s="18"/>
      <c r="J91" s="11"/>
      <c r="K91" s="42"/>
    </row>
    <row r="92" spans="1:11" ht="13" x14ac:dyDescent="0.15">
      <c r="A92" s="43"/>
      <c r="B92" s="11"/>
      <c r="C92" s="18"/>
      <c r="D92" s="19"/>
      <c r="E92" s="18"/>
      <c r="F92" s="35"/>
      <c r="G92" s="35"/>
      <c r="H92" s="18"/>
      <c r="I92" s="18"/>
      <c r="J92" s="11"/>
      <c r="K92" s="42"/>
    </row>
    <row r="93" spans="1:11" ht="13" x14ac:dyDescent="0.15">
      <c r="A93" s="43"/>
      <c r="B93" s="11"/>
      <c r="C93" s="18"/>
      <c r="D93" s="19"/>
      <c r="E93" s="18"/>
      <c r="F93" s="35"/>
      <c r="G93" s="35"/>
      <c r="H93" s="18"/>
      <c r="I93" s="18"/>
      <c r="J93" s="11"/>
      <c r="K93" s="42"/>
    </row>
    <row r="94" spans="1:11" ht="13" x14ac:dyDescent="0.15">
      <c r="A94" s="43"/>
      <c r="B94" s="11"/>
      <c r="C94" s="18"/>
      <c r="D94" s="19"/>
      <c r="E94" s="18"/>
      <c r="F94" s="35"/>
      <c r="G94" s="35"/>
      <c r="H94" s="18"/>
      <c r="I94" s="18"/>
      <c r="J94" s="11"/>
      <c r="K94" s="42"/>
    </row>
    <row r="95" spans="1:11" ht="13" x14ac:dyDescent="0.15">
      <c r="A95" s="43"/>
      <c r="B95" s="11"/>
      <c r="C95" s="18"/>
      <c r="D95" s="19"/>
      <c r="E95" s="18"/>
      <c r="F95" s="35"/>
      <c r="G95" s="35"/>
      <c r="H95" s="18"/>
      <c r="I95" s="18"/>
      <c r="J95" s="11"/>
      <c r="K95" s="42"/>
    </row>
    <row r="96" spans="1:11" ht="13" x14ac:dyDescent="0.15">
      <c r="A96" s="43"/>
      <c r="B96" s="11"/>
      <c r="C96" s="18"/>
      <c r="D96" s="19"/>
      <c r="E96" s="18"/>
      <c r="F96" s="35"/>
      <c r="G96" s="35"/>
      <c r="H96" s="18"/>
      <c r="I96" s="18"/>
      <c r="J96" s="11"/>
      <c r="K96" s="42"/>
    </row>
    <row r="97" spans="1:11" ht="13" x14ac:dyDescent="0.15">
      <c r="A97" s="43"/>
      <c r="B97" s="11"/>
      <c r="C97" s="18"/>
      <c r="D97" s="19"/>
      <c r="E97" s="18"/>
      <c r="F97" s="35"/>
      <c r="G97" s="35"/>
      <c r="H97" s="18"/>
      <c r="I97" s="18"/>
      <c r="J97" s="11"/>
      <c r="K97" s="42"/>
    </row>
    <row r="98" spans="1:11" ht="13" x14ac:dyDescent="0.15">
      <c r="A98" s="43"/>
      <c r="B98" s="11"/>
      <c r="C98" s="18"/>
      <c r="D98" s="19"/>
      <c r="E98" s="18"/>
      <c r="F98" s="35"/>
      <c r="G98" s="35"/>
      <c r="H98" s="18"/>
      <c r="I98" s="18"/>
      <c r="J98" s="11"/>
      <c r="K98" s="42"/>
    </row>
    <row r="99" spans="1:11" ht="13" x14ac:dyDescent="0.15">
      <c r="A99" s="43"/>
      <c r="B99" s="11"/>
      <c r="C99" s="18"/>
      <c r="D99" s="19"/>
      <c r="E99" s="18"/>
      <c r="F99" s="35"/>
      <c r="G99" s="35"/>
      <c r="H99" s="18"/>
      <c r="I99" s="18"/>
      <c r="J99" s="11"/>
      <c r="K99" s="42"/>
    </row>
    <row r="100" spans="1:11" ht="13" x14ac:dyDescent="0.15">
      <c r="A100" s="43"/>
      <c r="B100" s="11"/>
      <c r="C100" s="18"/>
      <c r="D100" s="19"/>
      <c r="E100" s="18"/>
      <c r="F100" s="35"/>
      <c r="G100" s="35"/>
      <c r="H100" s="18"/>
      <c r="I100" s="18"/>
      <c r="J100" s="11"/>
      <c r="K100" s="42"/>
    </row>
    <row r="101" spans="1:11" ht="13" x14ac:dyDescent="0.15">
      <c r="A101" s="43"/>
      <c r="B101" s="11"/>
      <c r="C101" s="18"/>
      <c r="D101" s="19"/>
      <c r="E101" s="18"/>
      <c r="F101" s="35"/>
      <c r="G101" s="35"/>
      <c r="H101" s="18"/>
      <c r="I101" s="18"/>
      <c r="J101" s="11"/>
      <c r="K101" s="42"/>
    </row>
    <row r="102" spans="1:11" ht="13" x14ac:dyDescent="0.15">
      <c r="A102" s="43"/>
      <c r="B102" s="11"/>
      <c r="C102" s="18"/>
      <c r="D102" s="19"/>
      <c r="E102" s="18"/>
      <c r="F102" s="35"/>
      <c r="G102" s="35"/>
      <c r="H102" s="18"/>
      <c r="I102" s="18"/>
      <c r="J102" s="11"/>
      <c r="K102" s="42"/>
    </row>
    <row r="103" spans="1:11" ht="13" x14ac:dyDescent="0.15">
      <c r="A103" s="43"/>
      <c r="B103" s="11"/>
      <c r="C103" s="18"/>
      <c r="D103" s="19"/>
      <c r="E103" s="18"/>
      <c r="F103" s="35"/>
      <c r="G103" s="35"/>
      <c r="H103" s="18"/>
      <c r="I103" s="18"/>
      <c r="J103" s="11"/>
      <c r="K103" s="42"/>
    </row>
    <row r="104" spans="1:11" ht="13" x14ac:dyDescent="0.15">
      <c r="A104" s="43"/>
      <c r="B104" s="11"/>
      <c r="C104" s="18"/>
      <c r="D104" s="19"/>
      <c r="E104" s="18"/>
      <c r="F104" s="35"/>
      <c r="G104" s="35"/>
      <c r="H104" s="18"/>
      <c r="I104" s="18"/>
      <c r="J104" s="11"/>
      <c r="K104" s="42"/>
    </row>
    <row r="105" spans="1:11" ht="13" x14ac:dyDescent="0.15">
      <c r="A105" s="43"/>
      <c r="B105" s="11"/>
      <c r="C105" s="18"/>
      <c r="D105" s="19"/>
      <c r="E105" s="18"/>
      <c r="F105" s="35"/>
      <c r="G105" s="35"/>
      <c r="H105" s="18"/>
      <c r="I105" s="18"/>
      <c r="J105" s="11"/>
      <c r="K105" s="42"/>
    </row>
    <row r="106" spans="1:11" ht="13" x14ac:dyDescent="0.15">
      <c r="A106" s="43"/>
      <c r="B106" s="11"/>
      <c r="C106" s="18"/>
      <c r="D106" s="19"/>
      <c r="E106" s="18"/>
      <c r="F106" s="35"/>
      <c r="G106" s="35"/>
      <c r="H106" s="18"/>
      <c r="I106" s="18"/>
      <c r="J106" s="11"/>
      <c r="K106" s="42"/>
    </row>
    <row r="107" spans="1:11" ht="13" x14ac:dyDescent="0.15">
      <c r="A107" s="43"/>
      <c r="B107" s="11"/>
      <c r="C107" s="18"/>
      <c r="D107" s="19"/>
      <c r="E107" s="18"/>
      <c r="F107" s="35"/>
      <c r="G107" s="35"/>
      <c r="H107" s="18"/>
      <c r="I107" s="18"/>
      <c r="J107" s="11"/>
      <c r="K107" s="42"/>
    </row>
    <row r="108" spans="1:11" ht="13" x14ac:dyDescent="0.15">
      <c r="A108" s="43"/>
      <c r="B108" s="11"/>
      <c r="C108" s="18"/>
      <c r="D108" s="19"/>
      <c r="E108" s="18"/>
      <c r="F108" s="35"/>
      <c r="G108" s="35"/>
      <c r="H108" s="18"/>
      <c r="I108" s="18"/>
      <c r="J108" s="11"/>
      <c r="K108" s="42"/>
    </row>
    <row r="109" spans="1:11" ht="13" x14ac:dyDescent="0.15">
      <c r="A109" s="43"/>
      <c r="B109" s="11"/>
      <c r="C109" s="18"/>
      <c r="D109" s="19"/>
      <c r="E109" s="18"/>
      <c r="F109" s="35"/>
      <c r="G109" s="35"/>
      <c r="H109" s="18"/>
      <c r="I109" s="18"/>
      <c r="J109" s="11"/>
      <c r="K109" s="42"/>
    </row>
    <row r="110" spans="1:11" ht="13" x14ac:dyDescent="0.15">
      <c r="A110" s="43"/>
      <c r="B110" s="11"/>
      <c r="C110" s="18"/>
      <c r="D110" s="19"/>
      <c r="E110" s="18"/>
      <c r="F110" s="35"/>
      <c r="G110" s="35"/>
      <c r="H110" s="18"/>
      <c r="I110" s="18"/>
      <c r="J110" s="11"/>
      <c r="K110" s="42"/>
    </row>
    <row r="111" spans="1:11" ht="13" x14ac:dyDescent="0.15">
      <c r="A111" s="43"/>
      <c r="B111" s="11"/>
      <c r="C111" s="18"/>
      <c r="D111" s="19"/>
      <c r="E111" s="18"/>
      <c r="F111" s="35"/>
      <c r="G111" s="35"/>
      <c r="H111" s="18"/>
      <c r="I111" s="18"/>
      <c r="J111" s="11"/>
      <c r="K111" s="42"/>
    </row>
    <row r="112" spans="1:11" ht="13" x14ac:dyDescent="0.15">
      <c r="A112" s="43"/>
      <c r="B112" s="11"/>
      <c r="C112" s="18"/>
      <c r="D112" s="19"/>
      <c r="E112" s="18"/>
      <c r="F112" s="35"/>
      <c r="G112" s="35"/>
      <c r="H112" s="18"/>
      <c r="I112" s="18"/>
      <c r="J112" s="11"/>
      <c r="K112" s="42"/>
    </row>
    <row r="113" spans="1:11" ht="13" x14ac:dyDescent="0.15">
      <c r="A113" s="43"/>
      <c r="B113" s="11"/>
      <c r="C113" s="18"/>
      <c r="D113" s="19"/>
      <c r="E113" s="18"/>
      <c r="F113" s="35"/>
      <c r="G113" s="35"/>
      <c r="H113" s="18"/>
      <c r="I113" s="18"/>
      <c r="J113" s="11"/>
      <c r="K113" s="42"/>
    </row>
    <row r="114" spans="1:11" ht="13" x14ac:dyDescent="0.15">
      <c r="A114" s="43"/>
      <c r="B114" s="11"/>
      <c r="C114" s="18"/>
      <c r="D114" s="19"/>
      <c r="E114" s="18"/>
      <c r="F114" s="35"/>
      <c r="G114" s="35"/>
      <c r="H114" s="18"/>
      <c r="I114" s="18"/>
      <c r="J114" s="11"/>
      <c r="K114" s="42"/>
    </row>
    <row r="115" spans="1:11" ht="13" x14ac:dyDescent="0.15">
      <c r="A115" s="43"/>
      <c r="B115" s="11"/>
      <c r="C115" s="18"/>
      <c r="D115" s="19"/>
      <c r="E115" s="18"/>
      <c r="F115" s="35"/>
      <c r="G115" s="35"/>
      <c r="H115" s="18"/>
      <c r="I115" s="18"/>
      <c r="J115" s="11"/>
      <c r="K115" s="42"/>
    </row>
    <row r="116" spans="1:11" ht="13" x14ac:dyDescent="0.15">
      <c r="A116" s="43"/>
      <c r="B116" s="11"/>
      <c r="C116" s="18"/>
      <c r="D116" s="19"/>
      <c r="E116" s="18"/>
      <c r="F116" s="35"/>
      <c r="G116" s="35"/>
      <c r="H116" s="18"/>
      <c r="I116" s="18"/>
      <c r="J116" s="11"/>
      <c r="K116" s="42"/>
    </row>
    <row r="117" spans="1:11" ht="13" x14ac:dyDescent="0.15">
      <c r="A117" s="43"/>
      <c r="B117" s="11"/>
      <c r="C117" s="18"/>
      <c r="D117" s="19"/>
      <c r="E117" s="18"/>
      <c r="F117" s="35"/>
      <c r="G117" s="35"/>
      <c r="H117" s="18"/>
      <c r="I117" s="18"/>
      <c r="J117" s="11"/>
      <c r="K117" s="42"/>
    </row>
    <row r="118" spans="1:11" ht="13" x14ac:dyDescent="0.15">
      <c r="A118" s="43"/>
      <c r="B118" s="11"/>
      <c r="C118" s="18"/>
      <c r="D118" s="19"/>
      <c r="E118" s="18"/>
      <c r="F118" s="35"/>
      <c r="G118" s="35"/>
      <c r="H118" s="18"/>
      <c r="I118" s="18"/>
      <c r="J118" s="11"/>
      <c r="K118" s="42"/>
    </row>
    <row r="119" spans="1:11" ht="13" x14ac:dyDescent="0.15">
      <c r="A119" s="43"/>
      <c r="B119" s="11"/>
      <c r="C119" s="18"/>
      <c r="D119" s="19"/>
      <c r="E119" s="18"/>
      <c r="F119" s="35"/>
      <c r="G119" s="35"/>
      <c r="H119" s="18"/>
      <c r="I119" s="18"/>
      <c r="J119" s="11"/>
      <c r="K119" s="42"/>
    </row>
    <row r="120" spans="1:11" ht="13" x14ac:dyDescent="0.15">
      <c r="A120" s="43"/>
      <c r="B120" s="11"/>
      <c r="C120" s="18"/>
      <c r="D120" s="19"/>
      <c r="E120" s="18"/>
      <c r="F120" s="35"/>
      <c r="G120" s="35"/>
      <c r="H120" s="18"/>
      <c r="I120" s="18"/>
      <c r="J120" s="11"/>
      <c r="K120" s="42"/>
    </row>
    <row r="121" spans="1:11" ht="13" x14ac:dyDescent="0.15">
      <c r="A121" s="43"/>
      <c r="B121" s="11"/>
      <c r="C121" s="18"/>
      <c r="D121" s="19"/>
      <c r="E121" s="18"/>
      <c r="F121" s="35"/>
      <c r="G121" s="35"/>
      <c r="H121" s="18"/>
      <c r="I121" s="18"/>
      <c r="J121" s="11"/>
      <c r="K121" s="42"/>
    </row>
    <row r="122" spans="1:11" ht="13" x14ac:dyDescent="0.15">
      <c r="A122" s="43"/>
      <c r="B122" s="11"/>
      <c r="C122" s="18"/>
      <c r="D122" s="19"/>
      <c r="E122" s="18"/>
      <c r="F122" s="35"/>
      <c r="G122" s="35"/>
      <c r="H122" s="18"/>
      <c r="I122" s="18"/>
      <c r="J122" s="11"/>
      <c r="K122" s="42"/>
    </row>
    <row r="123" spans="1:11" ht="13" x14ac:dyDescent="0.15">
      <c r="A123" s="43"/>
      <c r="B123" s="11"/>
      <c r="C123" s="18"/>
      <c r="D123" s="19"/>
      <c r="E123" s="18"/>
      <c r="F123" s="35"/>
      <c r="G123" s="35"/>
      <c r="H123" s="18"/>
      <c r="I123" s="18"/>
      <c r="J123" s="11"/>
      <c r="K123" s="42"/>
    </row>
    <row r="124" spans="1:11" ht="13" x14ac:dyDescent="0.15">
      <c r="A124" s="43"/>
      <c r="B124" s="11"/>
      <c r="C124" s="18"/>
      <c r="D124" s="19"/>
      <c r="E124" s="18"/>
      <c r="F124" s="35"/>
      <c r="G124" s="35"/>
      <c r="H124" s="18"/>
      <c r="I124" s="18"/>
      <c r="J124" s="11"/>
      <c r="K124" s="42"/>
    </row>
    <row r="125" spans="1:11" ht="13" x14ac:dyDescent="0.15">
      <c r="A125" s="43"/>
      <c r="B125" s="11"/>
      <c r="C125" s="18"/>
      <c r="D125" s="19"/>
      <c r="E125" s="18"/>
      <c r="F125" s="35"/>
      <c r="G125" s="35"/>
      <c r="H125" s="18"/>
      <c r="I125" s="18"/>
      <c r="J125" s="11"/>
      <c r="K125" s="42"/>
    </row>
    <row r="126" spans="1:11" ht="13" x14ac:dyDescent="0.15">
      <c r="A126" s="43"/>
      <c r="B126" s="11"/>
      <c r="C126" s="18"/>
      <c r="D126" s="19"/>
      <c r="E126" s="18"/>
      <c r="F126" s="35"/>
      <c r="G126" s="35"/>
      <c r="H126" s="18"/>
      <c r="I126" s="18"/>
      <c r="J126" s="11"/>
      <c r="K126" s="42"/>
    </row>
    <row r="127" spans="1:11" ht="13" x14ac:dyDescent="0.15">
      <c r="A127" s="43"/>
      <c r="B127" s="11"/>
      <c r="C127" s="18"/>
      <c r="D127" s="19"/>
      <c r="E127" s="18"/>
      <c r="F127" s="35"/>
      <c r="G127" s="35"/>
      <c r="H127" s="18"/>
      <c r="I127" s="18"/>
      <c r="J127" s="11"/>
      <c r="K127" s="42"/>
    </row>
    <row r="128" spans="1:11" ht="13" x14ac:dyDescent="0.15">
      <c r="A128" s="25"/>
      <c r="B128" s="11"/>
      <c r="C128" s="18"/>
      <c r="D128" s="19"/>
      <c r="E128" s="18"/>
      <c r="F128" s="35"/>
      <c r="G128" s="35"/>
      <c r="H128" s="18"/>
      <c r="I128" s="18"/>
      <c r="J128" s="11"/>
      <c r="K128" s="42"/>
    </row>
    <row r="129" spans="1:11" ht="13" x14ac:dyDescent="0.15">
      <c r="A129" s="25"/>
      <c r="B129" s="11"/>
      <c r="C129" s="18"/>
      <c r="D129" s="19"/>
      <c r="E129" s="18"/>
      <c r="F129" s="35"/>
      <c r="G129" s="35"/>
      <c r="H129" s="18"/>
      <c r="I129" s="18"/>
      <c r="J129" s="11"/>
      <c r="K129" s="42"/>
    </row>
    <row r="130" spans="1:11" ht="13" x14ac:dyDescent="0.15">
      <c r="A130" s="25"/>
      <c r="B130" s="11"/>
      <c r="C130" s="18"/>
      <c r="D130" s="19"/>
      <c r="E130" s="18"/>
      <c r="F130" s="35"/>
      <c r="G130" s="35"/>
      <c r="H130" s="18"/>
      <c r="I130" s="18"/>
      <c r="J130" s="11"/>
      <c r="K130" s="42"/>
    </row>
    <row r="131" spans="1:11" ht="13" x14ac:dyDescent="0.15">
      <c r="A131" s="43"/>
      <c r="B131" s="11"/>
      <c r="C131" s="18"/>
      <c r="D131" s="19"/>
      <c r="E131" s="18"/>
      <c r="F131" s="35"/>
      <c r="G131" s="35"/>
      <c r="H131" s="18"/>
      <c r="I131" s="18"/>
      <c r="J131" s="11"/>
      <c r="K131" s="42"/>
    </row>
    <row r="132" spans="1:11" ht="13" x14ac:dyDescent="0.15">
      <c r="A132" s="43"/>
      <c r="B132" s="11"/>
      <c r="C132" s="18"/>
      <c r="D132" s="19"/>
      <c r="E132" s="18"/>
      <c r="F132" s="35"/>
      <c r="G132" s="35"/>
      <c r="H132" s="18"/>
      <c r="I132" s="18"/>
      <c r="J132" s="11"/>
      <c r="K132" s="42"/>
    </row>
    <row r="133" spans="1:11" ht="13" x14ac:dyDescent="0.15">
      <c r="A133" s="43"/>
      <c r="B133" s="11"/>
      <c r="C133" s="18"/>
      <c r="D133" s="19"/>
      <c r="E133" s="18"/>
      <c r="F133" s="35"/>
      <c r="G133" s="35"/>
      <c r="H133" s="18"/>
      <c r="I133" s="18"/>
      <c r="J133" s="11"/>
      <c r="K133" s="42"/>
    </row>
    <row r="134" spans="1:11" ht="13" x14ac:dyDescent="0.15">
      <c r="A134" s="43"/>
      <c r="B134" s="11"/>
      <c r="C134" s="18"/>
      <c r="D134" s="19"/>
      <c r="E134" s="18"/>
      <c r="F134" s="35"/>
      <c r="G134" s="35"/>
      <c r="H134" s="18"/>
      <c r="I134" s="18"/>
      <c r="J134" s="11"/>
      <c r="K134" s="42"/>
    </row>
    <row r="135" spans="1:11" ht="13" x14ac:dyDescent="0.15">
      <c r="A135" s="43"/>
      <c r="B135" s="11"/>
      <c r="C135" s="18"/>
      <c r="D135" s="19"/>
      <c r="E135" s="18"/>
      <c r="F135" s="35"/>
      <c r="G135" s="35"/>
      <c r="H135" s="18"/>
      <c r="I135" s="18"/>
      <c r="J135" s="11"/>
      <c r="K135" s="42"/>
    </row>
    <row r="136" spans="1:11" ht="13" x14ac:dyDescent="0.15">
      <c r="A136" s="43"/>
      <c r="B136" s="11"/>
      <c r="C136" s="18"/>
      <c r="D136" s="19"/>
      <c r="E136" s="18"/>
      <c r="F136" s="35"/>
      <c r="G136" s="35"/>
      <c r="H136" s="18"/>
      <c r="I136" s="18"/>
      <c r="J136" s="11"/>
      <c r="K136" s="42"/>
    </row>
    <row r="137" spans="1:11" ht="13" x14ac:dyDescent="0.15">
      <c r="A137" s="43"/>
      <c r="B137" s="11"/>
      <c r="C137" s="18"/>
      <c r="D137" s="19"/>
      <c r="E137" s="18"/>
      <c r="F137" s="35"/>
      <c r="G137" s="35"/>
      <c r="H137" s="18"/>
      <c r="I137" s="18"/>
      <c r="J137" s="11"/>
      <c r="K137" s="42"/>
    </row>
    <row r="138" spans="1:11" ht="13" x14ac:dyDescent="0.15">
      <c r="A138" s="43"/>
      <c r="B138" s="11"/>
      <c r="C138" s="18"/>
      <c r="D138" s="19"/>
      <c r="E138" s="18"/>
      <c r="F138" s="35"/>
      <c r="G138" s="35"/>
      <c r="H138" s="18"/>
      <c r="I138" s="18"/>
      <c r="J138" s="11"/>
      <c r="K138" s="42"/>
    </row>
    <row r="139" spans="1:11" ht="13" x14ac:dyDescent="0.15">
      <c r="A139" s="43"/>
      <c r="B139" s="11"/>
      <c r="C139" s="18"/>
      <c r="D139" s="19"/>
      <c r="E139" s="18"/>
      <c r="F139" s="35"/>
      <c r="G139" s="35"/>
      <c r="H139" s="18"/>
      <c r="I139" s="18"/>
      <c r="J139" s="11"/>
      <c r="K139" s="42"/>
    </row>
    <row r="140" spans="1:11" ht="13" x14ac:dyDescent="0.15">
      <c r="A140" s="43"/>
      <c r="B140" s="11"/>
      <c r="C140" s="18"/>
      <c r="D140" s="19"/>
      <c r="E140" s="18"/>
      <c r="F140" s="35"/>
      <c r="G140" s="35"/>
      <c r="H140" s="18"/>
      <c r="I140" s="18"/>
      <c r="J140" s="11"/>
      <c r="K140" s="42"/>
    </row>
    <row r="141" spans="1:11" ht="13" x14ac:dyDescent="0.15">
      <c r="A141" s="43"/>
      <c r="B141" s="11"/>
      <c r="C141" s="18"/>
      <c r="D141" s="19"/>
      <c r="E141" s="18"/>
      <c r="F141" s="35"/>
      <c r="G141" s="35"/>
      <c r="H141" s="18"/>
      <c r="I141" s="18"/>
      <c r="J141" s="11"/>
      <c r="K141" s="42"/>
    </row>
    <row r="142" spans="1:11" ht="13" x14ac:dyDescent="0.15">
      <c r="A142" s="43"/>
      <c r="B142" s="11"/>
      <c r="C142" s="18"/>
      <c r="D142" s="19"/>
      <c r="E142" s="18"/>
      <c r="F142" s="35"/>
      <c r="G142" s="35"/>
      <c r="H142" s="18"/>
      <c r="I142" s="18"/>
      <c r="J142" s="11"/>
      <c r="K142" s="42"/>
    </row>
    <row r="143" spans="1:11" ht="13" x14ac:dyDescent="0.15">
      <c r="A143" s="43"/>
      <c r="B143" s="11"/>
      <c r="C143" s="18"/>
      <c r="D143" s="19"/>
      <c r="E143" s="18"/>
      <c r="F143" s="35"/>
      <c r="G143" s="35"/>
      <c r="H143" s="18"/>
      <c r="I143" s="18"/>
      <c r="J143" s="11"/>
      <c r="K143" s="42"/>
    </row>
    <row r="144" spans="1:11" ht="13" x14ac:dyDescent="0.15">
      <c r="A144" s="43"/>
      <c r="B144" s="11"/>
      <c r="C144" s="18"/>
      <c r="D144" s="19"/>
      <c r="E144" s="18"/>
      <c r="F144" s="35"/>
      <c r="G144" s="35"/>
      <c r="H144" s="18"/>
      <c r="I144" s="18"/>
      <c r="J144" s="11"/>
      <c r="K144" s="42"/>
    </row>
    <row r="145" spans="1:11" ht="13" x14ac:dyDescent="0.15">
      <c r="A145" s="43"/>
      <c r="B145" s="11"/>
      <c r="C145" s="18"/>
      <c r="D145" s="19"/>
      <c r="E145" s="18"/>
      <c r="F145" s="35"/>
      <c r="G145" s="35"/>
      <c r="H145" s="18"/>
      <c r="I145" s="18"/>
      <c r="J145" s="11"/>
      <c r="K145" s="42"/>
    </row>
    <row r="146" spans="1:11" ht="13" x14ac:dyDescent="0.15">
      <c r="A146" s="43"/>
      <c r="B146" s="11"/>
      <c r="C146" s="18"/>
      <c r="D146" s="19"/>
      <c r="E146" s="18"/>
      <c r="F146" s="35"/>
      <c r="G146" s="35"/>
      <c r="H146" s="18"/>
      <c r="I146" s="18"/>
      <c r="J146" s="11"/>
      <c r="K146" s="42"/>
    </row>
    <row r="147" spans="1:11" ht="13" x14ac:dyDescent="0.15">
      <c r="A147" s="43"/>
      <c r="B147" s="11"/>
      <c r="C147" s="18"/>
      <c r="D147" s="19"/>
      <c r="E147" s="18"/>
      <c r="F147" s="35"/>
      <c r="G147" s="35"/>
      <c r="H147" s="18"/>
      <c r="I147" s="18"/>
      <c r="J147" s="11"/>
      <c r="K147" s="42"/>
    </row>
    <row r="148" spans="1:11" ht="13" x14ac:dyDescent="0.15">
      <c r="A148" s="43"/>
      <c r="B148" s="11"/>
      <c r="C148" s="18"/>
      <c r="D148" s="19"/>
      <c r="E148" s="18"/>
      <c r="F148" s="35"/>
      <c r="G148" s="35"/>
      <c r="H148" s="18"/>
      <c r="I148" s="18"/>
      <c r="J148" s="11"/>
      <c r="K148" s="42"/>
    </row>
    <row r="149" spans="1:11" ht="13" x14ac:dyDescent="0.15">
      <c r="A149" s="43"/>
      <c r="B149" s="11"/>
      <c r="C149" s="18"/>
      <c r="D149" s="19"/>
      <c r="E149" s="18"/>
      <c r="F149" s="35"/>
      <c r="G149" s="35"/>
      <c r="H149" s="18"/>
      <c r="I149" s="18"/>
      <c r="J149" s="11"/>
      <c r="K149" s="42"/>
    </row>
    <row r="150" spans="1:11" ht="13" x14ac:dyDescent="0.15">
      <c r="A150" s="43"/>
      <c r="B150" s="11"/>
      <c r="C150" s="18"/>
      <c r="D150" s="19"/>
      <c r="E150" s="18"/>
      <c r="F150" s="35"/>
      <c r="G150" s="35"/>
      <c r="H150" s="18"/>
      <c r="I150" s="18"/>
      <c r="J150" s="11"/>
      <c r="K150" s="42"/>
    </row>
    <row r="151" spans="1:11" ht="13" x14ac:dyDescent="0.15">
      <c r="A151" s="43"/>
      <c r="B151" s="11"/>
      <c r="C151" s="18"/>
      <c r="D151" s="19"/>
      <c r="E151" s="18"/>
      <c r="F151" s="35"/>
      <c r="G151" s="35"/>
      <c r="H151" s="18"/>
      <c r="I151" s="18"/>
      <c r="J151" s="11"/>
      <c r="K151" s="42"/>
    </row>
    <row r="152" spans="1:11" ht="13" x14ac:dyDescent="0.15">
      <c r="A152" s="43"/>
      <c r="B152" s="11"/>
      <c r="C152" s="18"/>
      <c r="D152" s="19"/>
      <c r="E152" s="18"/>
      <c r="F152" s="35"/>
      <c r="G152" s="35"/>
      <c r="H152" s="18"/>
      <c r="I152" s="18"/>
      <c r="J152" s="11"/>
      <c r="K152" s="42"/>
    </row>
    <row r="153" spans="1:11" ht="13" x14ac:dyDescent="0.15">
      <c r="A153" s="43"/>
      <c r="B153" s="11"/>
      <c r="C153" s="18"/>
      <c r="D153" s="19"/>
      <c r="E153" s="18"/>
      <c r="F153" s="35"/>
      <c r="G153" s="35"/>
      <c r="H153" s="18"/>
      <c r="I153" s="18"/>
      <c r="J153" s="11"/>
      <c r="K153" s="42"/>
    </row>
    <row r="154" spans="1:11" ht="13" x14ac:dyDescent="0.15">
      <c r="A154" s="43"/>
      <c r="B154" s="11"/>
      <c r="C154" s="18"/>
      <c r="D154" s="19"/>
      <c r="E154" s="18"/>
      <c r="F154" s="35"/>
      <c r="G154" s="35"/>
      <c r="H154" s="18"/>
      <c r="I154" s="18"/>
      <c r="J154" s="11"/>
      <c r="K154" s="42"/>
    </row>
    <row r="155" spans="1:11" ht="13" x14ac:dyDescent="0.15">
      <c r="A155" s="43"/>
      <c r="B155" s="11"/>
      <c r="C155" s="18"/>
      <c r="D155" s="19"/>
      <c r="E155" s="18"/>
      <c r="F155" s="35"/>
      <c r="G155" s="35"/>
      <c r="H155" s="18"/>
      <c r="I155" s="18"/>
      <c r="J155" s="11"/>
      <c r="K155" s="42"/>
    </row>
    <row r="156" spans="1:11" ht="13" x14ac:dyDescent="0.15">
      <c r="A156" s="43"/>
      <c r="B156" s="11"/>
      <c r="C156" s="18"/>
      <c r="D156" s="19"/>
      <c r="E156" s="18"/>
      <c r="F156" s="35"/>
      <c r="G156" s="35"/>
      <c r="H156" s="18"/>
      <c r="I156" s="18"/>
      <c r="J156" s="11"/>
      <c r="K156" s="42"/>
    </row>
    <row r="157" spans="1:11" ht="13" x14ac:dyDescent="0.15">
      <c r="A157" s="43"/>
      <c r="B157" s="11"/>
      <c r="C157" s="18"/>
      <c r="D157" s="19"/>
      <c r="E157" s="18"/>
      <c r="F157" s="35"/>
      <c r="G157" s="35"/>
      <c r="H157" s="18"/>
      <c r="I157" s="18"/>
      <c r="J157" s="11"/>
      <c r="K157" s="42"/>
    </row>
    <row r="158" spans="1:11" ht="13" x14ac:dyDescent="0.15">
      <c r="A158" s="43"/>
      <c r="B158" s="11"/>
      <c r="C158" s="18"/>
      <c r="D158" s="19"/>
      <c r="E158" s="18"/>
      <c r="F158" s="35"/>
      <c r="G158" s="35"/>
      <c r="H158" s="18"/>
      <c r="I158" s="18"/>
      <c r="J158" s="11"/>
      <c r="K158" s="42"/>
    </row>
    <row r="159" spans="1:11" ht="13" x14ac:dyDescent="0.15">
      <c r="A159" s="43"/>
      <c r="B159" s="11"/>
      <c r="C159" s="18"/>
      <c r="D159" s="19"/>
      <c r="E159" s="18"/>
      <c r="F159" s="35"/>
      <c r="G159" s="35"/>
      <c r="H159" s="18"/>
      <c r="I159" s="18"/>
      <c r="J159" s="11"/>
      <c r="K159" s="42"/>
    </row>
    <row r="160" spans="1:11" ht="13" x14ac:dyDescent="0.15">
      <c r="A160" s="43"/>
      <c r="B160" s="11"/>
      <c r="C160" s="18"/>
      <c r="D160" s="19"/>
      <c r="E160" s="18"/>
      <c r="F160" s="35"/>
      <c r="G160" s="35"/>
      <c r="H160" s="18"/>
      <c r="I160" s="18"/>
      <c r="J160" s="11"/>
      <c r="K160" s="42"/>
    </row>
    <row r="161" spans="1:11" ht="13" x14ac:dyDescent="0.15">
      <c r="A161" s="43"/>
      <c r="B161" s="11"/>
      <c r="C161" s="18"/>
      <c r="D161" s="19"/>
      <c r="E161" s="18"/>
      <c r="F161" s="35"/>
      <c r="G161" s="35"/>
      <c r="H161" s="18"/>
      <c r="I161" s="18"/>
      <c r="J161" s="11"/>
      <c r="K161" s="42"/>
    </row>
    <row r="162" spans="1:11" ht="13" x14ac:dyDescent="0.15">
      <c r="A162" s="43"/>
      <c r="B162" s="11"/>
      <c r="C162" s="18"/>
      <c r="D162" s="19"/>
      <c r="E162" s="18"/>
      <c r="F162" s="35"/>
      <c r="G162" s="35"/>
      <c r="H162" s="18"/>
      <c r="I162" s="18"/>
      <c r="J162" s="11"/>
      <c r="K162" s="42"/>
    </row>
    <row r="163" spans="1:11" ht="13" x14ac:dyDescent="0.15">
      <c r="A163" s="43"/>
      <c r="B163" s="11"/>
      <c r="C163" s="18"/>
      <c r="D163" s="19"/>
      <c r="E163" s="18"/>
      <c r="F163" s="35"/>
      <c r="G163" s="35"/>
      <c r="H163" s="18"/>
      <c r="I163" s="18"/>
      <c r="J163" s="11"/>
      <c r="K163" s="42"/>
    </row>
    <row r="164" spans="1:11" ht="13" x14ac:dyDescent="0.15">
      <c r="A164" s="43"/>
      <c r="B164" s="11"/>
      <c r="C164" s="18"/>
      <c r="D164" s="19"/>
      <c r="E164" s="18"/>
      <c r="F164" s="35"/>
      <c r="G164" s="35"/>
      <c r="H164" s="18"/>
      <c r="I164" s="18"/>
      <c r="J164" s="11"/>
      <c r="K164" s="42"/>
    </row>
    <row r="165" spans="1:11" ht="13" x14ac:dyDescent="0.15">
      <c r="A165" s="43"/>
      <c r="B165" s="11"/>
      <c r="C165" s="18"/>
      <c r="D165" s="19"/>
      <c r="E165" s="18"/>
      <c r="F165" s="35"/>
      <c r="G165" s="35"/>
      <c r="H165" s="18"/>
      <c r="I165" s="18"/>
      <c r="J165" s="11"/>
      <c r="K165" s="42"/>
    </row>
    <row r="166" spans="1:11" ht="13" x14ac:dyDescent="0.15">
      <c r="A166" s="43"/>
      <c r="B166" s="11"/>
      <c r="C166" s="18"/>
      <c r="D166" s="19"/>
      <c r="E166" s="18"/>
      <c r="F166" s="35"/>
      <c r="G166" s="35"/>
      <c r="H166" s="18"/>
      <c r="I166" s="18"/>
      <c r="J166" s="11"/>
      <c r="K166" s="42"/>
    </row>
    <row r="167" spans="1:11" ht="13" x14ac:dyDescent="0.15">
      <c r="A167" s="43"/>
      <c r="B167" s="11"/>
      <c r="C167" s="18"/>
      <c r="D167" s="19"/>
      <c r="E167" s="18"/>
      <c r="F167" s="35"/>
      <c r="G167" s="35"/>
      <c r="H167" s="18"/>
      <c r="I167" s="18"/>
      <c r="J167" s="11"/>
      <c r="K167" s="42"/>
    </row>
    <row r="168" spans="1:11" ht="13" x14ac:dyDescent="0.15">
      <c r="A168" s="43"/>
      <c r="B168" s="11"/>
      <c r="C168" s="18"/>
      <c r="D168" s="19"/>
      <c r="E168" s="18"/>
      <c r="F168" s="35"/>
      <c r="G168" s="35"/>
      <c r="H168" s="18"/>
      <c r="I168" s="18"/>
      <c r="J168" s="11"/>
      <c r="K168" s="42"/>
    </row>
    <row r="169" spans="1:11" ht="13" x14ac:dyDescent="0.15">
      <c r="A169" s="43"/>
      <c r="B169" s="11"/>
      <c r="C169" s="18"/>
      <c r="D169" s="19"/>
      <c r="E169" s="18"/>
      <c r="F169" s="35"/>
      <c r="G169" s="35"/>
      <c r="H169" s="18"/>
      <c r="I169" s="18"/>
      <c r="J169" s="11"/>
      <c r="K169" s="42"/>
    </row>
    <row r="170" spans="1:11" ht="13" x14ac:dyDescent="0.15">
      <c r="A170" s="43"/>
      <c r="B170" s="11"/>
      <c r="C170" s="18"/>
      <c r="D170" s="19"/>
      <c r="E170" s="18"/>
      <c r="F170" s="35"/>
      <c r="G170" s="35"/>
      <c r="H170" s="18"/>
      <c r="I170" s="18"/>
      <c r="J170" s="11"/>
      <c r="K170" s="42"/>
    </row>
    <row r="171" spans="1:11" ht="13" x14ac:dyDescent="0.15">
      <c r="A171" s="43"/>
      <c r="B171" s="11"/>
      <c r="C171" s="18"/>
      <c r="D171" s="19"/>
      <c r="E171" s="18"/>
      <c r="F171" s="35"/>
      <c r="G171" s="35"/>
      <c r="H171" s="18"/>
      <c r="I171" s="18"/>
      <c r="J171" s="11"/>
      <c r="K171" s="42"/>
    </row>
    <row r="172" spans="1:11" ht="13" x14ac:dyDescent="0.15">
      <c r="A172" s="43"/>
      <c r="B172" s="11"/>
      <c r="C172" s="18"/>
      <c r="D172" s="19"/>
      <c r="E172" s="18"/>
      <c r="F172" s="35"/>
      <c r="G172" s="35"/>
      <c r="H172" s="18"/>
      <c r="I172" s="18"/>
      <c r="J172" s="11"/>
      <c r="K172" s="42"/>
    </row>
    <row r="173" spans="1:11" ht="13" x14ac:dyDescent="0.15">
      <c r="A173" s="43"/>
      <c r="B173" s="11"/>
      <c r="C173" s="18"/>
      <c r="D173" s="19"/>
      <c r="E173" s="18"/>
      <c r="F173" s="35"/>
      <c r="G173" s="35"/>
      <c r="H173" s="18"/>
      <c r="I173" s="18"/>
      <c r="J173" s="11"/>
      <c r="K173" s="42"/>
    </row>
    <row r="174" spans="1:11" ht="13" x14ac:dyDescent="0.15">
      <c r="A174" s="43"/>
      <c r="B174" s="11"/>
      <c r="C174" s="18"/>
      <c r="D174" s="19"/>
      <c r="E174" s="18"/>
      <c r="F174" s="35"/>
      <c r="G174" s="35"/>
      <c r="H174" s="18"/>
      <c r="I174" s="18"/>
      <c r="J174" s="11"/>
      <c r="K174" s="42"/>
    </row>
    <row r="175" spans="1:11" ht="13" x14ac:dyDescent="0.15">
      <c r="A175" s="43"/>
      <c r="B175" s="11"/>
      <c r="C175" s="18"/>
      <c r="D175" s="19"/>
      <c r="E175" s="18"/>
      <c r="F175" s="35"/>
      <c r="G175" s="35"/>
      <c r="H175" s="18"/>
      <c r="I175" s="18"/>
      <c r="J175" s="11"/>
      <c r="K175" s="42"/>
    </row>
    <row r="176" spans="1:11" ht="13" x14ac:dyDescent="0.15">
      <c r="A176" s="43"/>
      <c r="B176" s="11"/>
      <c r="C176" s="18"/>
      <c r="D176" s="19"/>
      <c r="E176" s="18"/>
      <c r="F176" s="35"/>
      <c r="G176" s="35"/>
      <c r="H176" s="18"/>
      <c r="I176" s="18"/>
      <c r="J176" s="11"/>
      <c r="K176" s="42"/>
    </row>
    <row r="177" spans="1:11" ht="13" x14ac:dyDescent="0.15">
      <c r="A177" s="43"/>
      <c r="B177" s="11"/>
      <c r="C177" s="18"/>
      <c r="D177" s="19"/>
      <c r="E177" s="18"/>
      <c r="F177" s="35"/>
      <c r="G177" s="35"/>
      <c r="H177" s="18"/>
      <c r="I177" s="18"/>
      <c r="J177" s="11"/>
      <c r="K177" s="42"/>
    </row>
    <row r="178" spans="1:11" ht="13" x14ac:dyDescent="0.15">
      <c r="A178" s="43"/>
      <c r="B178" s="11"/>
      <c r="C178" s="18"/>
      <c r="D178" s="19"/>
      <c r="E178" s="18"/>
      <c r="F178" s="35"/>
      <c r="G178" s="35"/>
      <c r="H178" s="18"/>
      <c r="I178" s="18"/>
      <c r="J178" s="11"/>
      <c r="K178" s="42"/>
    </row>
    <row r="179" spans="1:11" ht="13" x14ac:dyDescent="0.15">
      <c r="A179" s="43"/>
      <c r="B179" s="11"/>
      <c r="C179" s="18"/>
      <c r="D179" s="19"/>
      <c r="E179" s="18"/>
      <c r="F179" s="35"/>
      <c r="G179" s="35"/>
      <c r="H179" s="18"/>
      <c r="I179" s="18"/>
      <c r="J179" s="11"/>
      <c r="K179" s="42"/>
    </row>
    <row r="180" spans="1:11" ht="13" x14ac:dyDescent="0.15">
      <c r="A180" s="43"/>
      <c r="B180" s="11"/>
      <c r="C180" s="18"/>
      <c r="D180" s="19"/>
      <c r="E180" s="18"/>
      <c r="F180" s="35"/>
      <c r="G180" s="35"/>
      <c r="H180" s="18"/>
      <c r="I180" s="18"/>
      <c r="J180" s="11"/>
      <c r="K180" s="42"/>
    </row>
    <row r="181" spans="1:11" ht="13" x14ac:dyDescent="0.15">
      <c r="A181" s="43"/>
      <c r="B181" s="11"/>
      <c r="C181" s="18"/>
      <c r="D181" s="19"/>
      <c r="E181" s="18"/>
      <c r="F181" s="35"/>
      <c r="G181" s="35"/>
      <c r="H181" s="18"/>
      <c r="I181" s="18"/>
      <c r="J181" s="11"/>
      <c r="K181" s="42"/>
    </row>
    <row r="182" spans="1:11" ht="13" x14ac:dyDescent="0.15">
      <c r="A182" s="43"/>
      <c r="B182" s="11"/>
      <c r="C182" s="18"/>
      <c r="D182" s="19"/>
      <c r="E182" s="18"/>
      <c r="F182" s="35"/>
      <c r="G182" s="35"/>
      <c r="H182" s="18"/>
      <c r="I182" s="18"/>
      <c r="J182" s="11"/>
      <c r="K182" s="42"/>
    </row>
    <row r="183" spans="1:11" ht="13" x14ac:dyDescent="0.15">
      <c r="A183" s="43"/>
      <c r="B183" s="11"/>
      <c r="C183" s="18"/>
      <c r="D183" s="19"/>
      <c r="E183" s="18"/>
      <c r="F183" s="35"/>
      <c r="G183" s="35"/>
      <c r="H183" s="18"/>
      <c r="I183" s="18"/>
      <c r="J183" s="11"/>
      <c r="K183" s="42"/>
    </row>
    <row r="184" spans="1:11" ht="13" x14ac:dyDescent="0.15">
      <c r="A184" s="43"/>
      <c r="B184" s="11"/>
      <c r="C184" s="18"/>
      <c r="D184" s="19"/>
      <c r="E184" s="18"/>
      <c r="F184" s="35"/>
      <c r="G184" s="35"/>
      <c r="H184" s="18"/>
      <c r="I184" s="18"/>
      <c r="J184" s="11"/>
      <c r="K184" s="42"/>
    </row>
    <row r="185" spans="1:11" ht="13" x14ac:dyDescent="0.15">
      <c r="A185" s="43"/>
      <c r="B185" s="11"/>
      <c r="C185" s="18"/>
      <c r="D185" s="19"/>
      <c r="E185" s="18"/>
      <c r="F185" s="35"/>
      <c r="G185" s="35"/>
      <c r="H185" s="18"/>
      <c r="I185" s="18"/>
      <c r="J185" s="11"/>
      <c r="K185" s="42"/>
    </row>
    <row r="186" spans="1:11" ht="13" x14ac:dyDescent="0.15">
      <c r="A186" s="43"/>
      <c r="B186" s="11"/>
      <c r="C186" s="18"/>
      <c r="D186" s="19"/>
      <c r="E186" s="18"/>
      <c r="F186" s="35"/>
      <c r="G186" s="35"/>
      <c r="H186" s="18"/>
      <c r="I186" s="18"/>
      <c r="J186" s="11"/>
      <c r="K186" s="42"/>
    </row>
    <row r="187" spans="1:11" ht="13" x14ac:dyDescent="0.15">
      <c r="A187" s="43"/>
      <c r="B187" s="11"/>
      <c r="C187" s="18"/>
      <c r="D187" s="19"/>
      <c r="E187" s="18"/>
      <c r="F187" s="35"/>
      <c r="G187" s="35"/>
      <c r="H187" s="18"/>
      <c r="I187" s="18"/>
      <c r="J187" s="11"/>
      <c r="K187" s="42"/>
    </row>
    <row r="188" spans="1:11" ht="13" x14ac:dyDescent="0.15">
      <c r="A188" s="43"/>
      <c r="B188" s="11"/>
      <c r="C188" s="18"/>
      <c r="D188" s="19"/>
      <c r="E188" s="18"/>
      <c r="F188" s="35"/>
      <c r="G188" s="35"/>
      <c r="H188" s="18"/>
      <c r="I188" s="18"/>
      <c r="J188" s="11"/>
      <c r="K188" s="42"/>
    </row>
    <row r="189" spans="1:11" ht="13" x14ac:dyDescent="0.15">
      <c r="A189" s="43"/>
      <c r="B189" s="11"/>
      <c r="C189" s="18"/>
      <c r="D189" s="19"/>
      <c r="E189" s="18"/>
      <c r="F189" s="35"/>
      <c r="G189" s="35"/>
      <c r="H189" s="18"/>
      <c r="I189" s="18"/>
      <c r="J189" s="11"/>
      <c r="K189" s="42"/>
    </row>
    <row r="190" spans="1:11" ht="13" x14ac:dyDescent="0.15">
      <c r="A190" s="43"/>
      <c r="B190" s="11"/>
      <c r="C190" s="18"/>
      <c r="D190" s="19"/>
      <c r="E190" s="18"/>
      <c r="F190" s="35"/>
      <c r="G190" s="35"/>
      <c r="H190" s="18"/>
      <c r="I190" s="18"/>
      <c r="J190" s="11"/>
      <c r="K190" s="42"/>
    </row>
    <row r="191" spans="1:11" ht="13" x14ac:dyDescent="0.15">
      <c r="A191" s="43"/>
      <c r="B191" s="11"/>
      <c r="C191" s="18"/>
      <c r="D191" s="19"/>
      <c r="E191" s="18"/>
      <c r="F191" s="35"/>
      <c r="G191" s="35"/>
      <c r="H191" s="18"/>
      <c r="I191" s="18"/>
      <c r="J191" s="11"/>
      <c r="K191" s="42"/>
    </row>
    <row r="192" spans="1:11" ht="13" x14ac:dyDescent="0.15">
      <c r="A192" s="43"/>
      <c r="B192" s="11"/>
      <c r="C192" s="18"/>
      <c r="D192" s="19"/>
      <c r="E192" s="18"/>
      <c r="F192" s="35"/>
      <c r="G192" s="35"/>
      <c r="H192" s="18"/>
      <c r="I192" s="18"/>
      <c r="J192" s="11"/>
      <c r="K192" s="42"/>
    </row>
    <row r="193" spans="1:11" ht="13" x14ac:dyDescent="0.15">
      <c r="A193" s="43"/>
      <c r="B193" s="11"/>
      <c r="C193" s="18"/>
      <c r="D193" s="19"/>
      <c r="E193" s="18"/>
      <c r="F193" s="35"/>
      <c r="G193" s="35"/>
      <c r="H193" s="18"/>
      <c r="I193" s="18"/>
      <c r="J193" s="11"/>
      <c r="K193" s="42"/>
    </row>
    <row r="194" spans="1:11" ht="13" x14ac:dyDescent="0.15">
      <c r="A194" s="43"/>
      <c r="B194" s="11"/>
      <c r="C194" s="18"/>
      <c r="D194" s="19"/>
      <c r="E194" s="18"/>
      <c r="F194" s="35"/>
      <c r="G194" s="35"/>
      <c r="H194" s="18"/>
      <c r="I194" s="18"/>
      <c r="J194" s="11"/>
      <c r="K194" s="42"/>
    </row>
    <row r="195" spans="1:11" ht="13" x14ac:dyDescent="0.15">
      <c r="A195" s="43"/>
      <c r="B195" s="11"/>
      <c r="C195" s="18"/>
      <c r="D195" s="19"/>
      <c r="E195" s="18"/>
      <c r="F195" s="35"/>
      <c r="G195" s="35"/>
      <c r="H195" s="18"/>
      <c r="I195" s="18"/>
      <c r="J195" s="11"/>
      <c r="K195" s="42"/>
    </row>
    <row r="196" spans="1:11" ht="13" x14ac:dyDescent="0.15">
      <c r="A196" s="43"/>
      <c r="B196" s="11"/>
      <c r="C196" s="18"/>
      <c r="D196" s="19"/>
      <c r="E196" s="18"/>
      <c r="F196" s="35"/>
      <c r="G196" s="35"/>
      <c r="H196" s="18"/>
      <c r="I196" s="18"/>
      <c r="J196" s="11"/>
      <c r="K196" s="42"/>
    </row>
    <row r="197" spans="1:11" ht="13" x14ac:dyDescent="0.15">
      <c r="A197" s="43"/>
      <c r="B197" s="11"/>
      <c r="C197" s="18"/>
      <c r="D197" s="19"/>
      <c r="E197" s="18"/>
      <c r="F197" s="35"/>
      <c r="G197" s="35"/>
      <c r="H197" s="18"/>
      <c r="I197" s="18"/>
      <c r="J197" s="11"/>
      <c r="K197" s="42"/>
    </row>
    <row r="198" spans="1:11" ht="13" x14ac:dyDescent="0.15">
      <c r="A198" s="43"/>
      <c r="B198" s="11"/>
      <c r="C198" s="18"/>
      <c r="D198" s="19"/>
      <c r="E198" s="18"/>
      <c r="F198" s="35"/>
      <c r="G198" s="35"/>
      <c r="H198" s="18"/>
      <c r="I198" s="18"/>
      <c r="J198" s="11"/>
      <c r="K198" s="42"/>
    </row>
    <row r="199" spans="1:11" ht="13" x14ac:dyDescent="0.15">
      <c r="A199" s="43"/>
      <c r="B199" s="11"/>
      <c r="C199" s="18"/>
      <c r="D199" s="19"/>
      <c r="E199" s="18"/>
      <c r="F199" s="35"/>
      <c r="G199" s="35"/>
      <c r="H199" s="18"/>
      <c r="I199" s="18"/>
      <c r="J199" s="11"/>
      <c r="K199" s="42"/>
    </row>
    <row r="200" spans="1:11" ht="13" x14ac:dyDescent="0.15">
      <c r="A200" s="43"/>
      <c r="B200" s="11"/>
      <c r="C200" s="18"/>
      <c r="D200" s="19"/>
      <c r="E200" s="18"/>
      <c r="F200" s="35"/>
      <c r="G200" s="35"/>
      <c r="H200" s="18"/>
      <c r="I200" s="18"/>
      <c r="J200" s="11"/>
      <c r="K200" s="42"/>
    </row>
    <row r="201" spans="1:11" ht="13" x14ac:dyDescent="0.15">
      <c r="A201" s="43"/>
      <c r="B201" s="11"/>
      <c r="C201" s="18"/>
      <c r="D201" s="19"/>
      <c r="E201" s="18"/>
      <c r="F201" s="35"/>
      <c r="G201" s="35"/>
      <c r="H201" s="18"/>
      <c r="I201" s="18"/>
      <c r="J201" s="11"/>
      <c r="K201" s="42"/>
    </row>
    <row r="202" spans="1:11" ht="13" x14ac:dyDescent="0.15">
      <c r="A202" s="43"/>
      <c r="B202" s="11"/>
      <c r="C202" s="18"/>
      <c r="D202" s="19"/>
      <c r="E202" s="18"/>
      <c r="F202" s="35"/>
      <c r="G202" s="35"/>
      <c r="H202" s="18"/>
      <c r="I202" s="18"/>
      <c r="J202" s="11"/>
      <c r="K202" s="42"/>
    </row>
    <row r="203" spans="1:11" ht="13" x14ac:dyDescent="0.15">
      <c r="A203" s="43"/>
      <c r="B203" s="11"/>
      <c r="C203" s="18"/>
      <c r="D203" s="19"/>
      <c r="E203" s="18"/>
      <c r="F203" s="35"/>
      <c r="G203" s="35"/>
      <c r="H203" s="18"/>
      <c r="I203" s="18"/>
      <c r="J203" s="11"/>
      <c r="K203" s="42"/>
    </row>
    <row r="204" spans="1:11" ht="13" x14ac:dyDescent="0.15">
      <c r="A204" s="43"/>
      <c r="B204" s="11"/>
      <c r="C204" s="18"/>
      <c r="D204" s="19"/>
      <c r="E204" s="18"/>
      <c r="F204" s="35"/>
      <c r="G204" s="35"/>
      <c r="H204" s="18"/>
      <c r="I204" s="18"/>
      <c r="J204" s="11"/>
      <c r="K204" s="42"/>
    </row>
    <row r="205" spans="1:11" ht="13" x14ac:dyDescent="0.15">
      <c r="A205" s="43"/>
      <c r="B205" s="11"/>
      <c r="C205" s="18"/>
      <c r="D205" s="19"/>
      <c r="E205" s="18"/>
      <c r="F205" s="35"/>
      <c r="G205" s="35"/>
      <c r="H205" s="18"/>
      <c r="I205" s="18"/>
      <c r="J205" s="11"/>
      <c r="K205" s="42"/>
    </row>
    <row r="206" spans="1:11" ht="13" x14ac:dyDescent="0.15">
      <c r="A206" s="43"/>
      <c r="B206" s="11"/>
      <c r="C206" s="18"/>
      <c r="D206" s="19"/>
      <c r="E206" s="18"/>
      <c r="F206" s="35"/>
      <c r="G206" s="35"/>
      <c r="H206" s="18"/>
      <c r="I206" s="18"/>
      <c r="J206" s="11"/>
      <c r="K206" s="42"/>
    </row>
    <row r="207" spans="1:11" ht="13" x14ac:dyDescent="0.15">
      <c r="A207" s="43"/>
      <c r="B207" s="11"/>
      <c r="C207" s="18"/>
      <c r="D207" s="19"/>
      <c r="E207" s="18"/>
      <c r="F207" s="35"/>
      <c r="G207" s="35"/>
      <c r="H207" s="18"/>
      <c r="I207" s="18"/>
      <c r="J207" s="11"/>
      <c r="K207" s="42"/>
    </row>
    <row r="208" spans="1:11" ht="13" x14ac:dyDescent="0.15">
      <c r="A208" s="43"/>
      <c r="B208" s="11"/>
      <c r="C208" s="18"/>
      <c r="D208" s="19"/>
      <c r="E208" s="18"/>
      <c r="F208" s="35"/>
      <c r="G208" s="35"/>
      <c r="H208" s="18"/>
      <c r="I208" s="18"/>
      <c r="J208" s="11"/>
      <c r="K208" s="42"/>
    </row>
    <row r="209" spans="1:11" ht="13" x14ac:dyDescent="0.15">
      <c r="A209" s="43"/>
      <c r="B209" s="11"/>
      <c r="C209" s="18"/>
      <c r="D209" s="19"/>
      <c r="E209" s="18"/>
      <c r="F209" s="35"/>
      <c r="G209" s="35"/>
      <c r="H209" s="18"/>
      <c r="I209" s="18"/>
      <c r="J209" s="11"/>
      <c r="K209" s="42"/>
    </row>
    <row r="210" spans="1:11" ht="13" x14ac:dyDescent="0.15">
      <c r="A210" s="43"/>
      <c r="B210" s="11"/>
      <c r="C210" s="18"/>
      <c r="D210" s="19"/>
      <c r="E210" s="18"/>
      <c r="F210" s="35"/>
      <c r="G210" s="35"/>
      <c r="H210" s="18"/>
      <c r="I210" s="18"/>
      <c r="J210" s="11"/>
      <c r="K210" s="42"/>
    </row>
    <row r="211" spans="1:11" ht="13" x14ac:dyDescent="0.15">
      <c r="A211" s="43"/>
      <c r="B211" s="11"/>
      <c r="C211" s="18"/>
      <c r="D211" s="19"/>
      <c r="E211" s="18"/>
      <c r="F211" s="35"/>
      <c r="G211" s="35"/>
      <c r="H211" s="18"/>
      <c r="I211" s="18"/>
      <c r="J211" s="11"/>
      <c r="K211" s="42"/>
    </row>
    <row r="212" spans="1:11" ht="13" x14ac:dyDescent="0.15">
      <c r="A212" s="43"/>
      <c r="B212" s="11"/>
      <c r="C212" s="18"/>
      <c r="D212" s="19"/>
      <c r="E212" s="18"/>
      <c r="F212" s="35"/>
      <c r="G212" s="35"/>
      <c r="H212" s="18"/>
      <c r="I212" s="18"/>
      <c r="J212" s="11"/>
      <c r="K212" s="42"/>
    </row>
    <row r="213" spans="1:11" ht="13" x14ac:dyDescent="0.15">
      <c r="A213" s="43"/>
      <c r="B213" s="11"/>
      <c r="C213" s="18"/>
      <c r="D213" s="19"/>
      <c r="E213" s="18"/>
      <c r="F213" s="35"/>
      <c r="G213" s="35"/>
      <c r="H213" s="18"/>
      <c r="I213" s="18"/>
      <c r="J213" s="11"/>
      <c r="K213" s="42"/>
    </row>
    <row r="214" spans="1:11" ht="13" x14ac:dyDescent="0.15">
      <c r="A214" s="43"/>
      <c r="B214" s="11"/>
      <c r="C214" s="18"/>
      <c r="D214" s="19"/>
      <c r="E214" s="18"/>
      <c r="F214" s="35"/>
      <c r="G214" s="35"/>
      <c r="H214" s="18"/>
      <c r="I214" s="18"/>
      <c r="J214" s="11"/>
      <c r="K214" s="42"/>
    </row>
    <row r="215" spans="1:11" ht="13" x14ac:dyDescent="0.15">
      <c r="A215" s="43"/>
      <c r="B215" s="11"/>
      <c r="C215" s="18"/>
      <c r="D215" s="19"/>
      <c r="E215" s="18"/>
      <c r="F215" s="35"/>
      <c r="G215" s="35"/>
      <c r="H215" s="18"/>
      <c r="I215" s="18"/>
      <c r="J215" s="11"/>
      <c r="K215" s="42"/>
    </row>
    <row r="216" spans="1:11" ht="13" x14ac:dyDescent="0.15">
      <c r="A216" s="43"/>
      <c r="B216" s="11"/>
      <c r="C216" s="18"/>
      <c r="D216" s="19"/>
      <c r="E216" s="18"/>
      <c r="F216" s="35"/>
      <c r="G216" s="35"/>
      <c r="H216" s="18"/>
      <c r="I216" s="18"/>
      <c r="J216" s="11"/>
      <c r="K216" s="42"/>
    </row>
    <row r="217" spans="1:11" ht="13" x14ac:dyDescent="0.15">
      <c r="A217" s="43"/>
      <c r="B217" s="11"/>
      <c r="C217" s="18"/>
      <c r="D217" s="19"/>
      <c r="E217" s="18"/>
      <c r="F217" s="35"/>
      <c r="G217" s="35"/>
      <c r="H217" s="18"/>
      <c r="I217" s="18"/>
      <c r="J217" s="11"/>
      <c r="K217" s="42"/>
    </row>
    <row r="218" spans="1:11" ht="13" x14ac:dyDescent="0.15">
      <c r="A218" s="43"/>
      <c r="B218" s="11"/>
      <c r="C218" s="18"/>
      <c r="D218" s="19"/>
      <c r="E218" s="18"/>
      <c r="F218" s="35"/>
      <c r="G218" s="35"/>
      <c r="H218" s="18"/>
      <c r="I218" s="18"/>
      <c r="J218" s="11"/>
      <c r="K218" s="42"/>
    </row>
    <row r="219" spans="1:11" ht="13" x14ac:dyDescent="0.15">
      <c r="A219" s="43"/>
      <c r="B219" s="11"/>
      <c r="C219" s="18"/>
      <c r="D219" s="19"/>
      <c r="E219" s="18"/>
      <c r="F219" s="35"/>
      <c r="G219" s="35"/>
      <c r="H219" s="18"/>
      <c r="I219" s="18"/>
      <c r="J219" s="11"/>
      <c r="K219" s="42"/>
    </row>
    <row r="220" spans="1:11" ht="13" x14ac:dyDescent="0.15">
      <c r="A220" s="43"/>
      <c r="B220" s="11"/>
      <c r="C220" s="18"/>
      <c r="D220" s="19"/>
      <c r="E220" s="18"/>
      <c r="F220" s="35"/>
      <c r="G220" s="35"/>
      <c r="H220" s="18"/>
      <c r="I220" s="18"/>
      <c r="J220" s="11"/>
      <c r="K220" s="42"/>
    </row>
    <row r="221" spans="1:11" ht="13" x14ac:dyDescent="0.15">
      <c r="A221" s="43"/>
      <c r="B221" s="11"/>
      <c r="C221" s="18"/>
      <c r="D221" s="19"/>
      <c r="E221" s="18"/>
      <c r="F221" s="35"/>
      <c r="G221" s="35"/>
      <c r="H221" s="18"/>
      <c r="I221" s="18"/>
      <c r="J221" s="11"/>
      <c r="K221" s="42"/>
    </row>
    <row r="222" spans="1:11" ht="13" x14ac:dyDescent="0.15">
      <c r="A222" s="43"/>
      <c r="B222" s="11"/>
      <c r="C222" s="18"/>
      <c r="D222" s="19"/>
      <c r="E222" s="18"/>
      <c r="F222" s="35"/>
      <c r="G222" s="35"/>
      <c r="H222" s="18"/>
      <c r="I222" s="18"/>
      <c r="J222" s="11"/>
      <c r="K222" s="42"/>
    </row>
    <row r="223" spans="1:11" ht="13" x14ac:dyDescent="0.15">
      <c r="A223" s="43"/>
      <c r="B223" s="11"/>
      <c r="C223" s="18"/>
      <c r="D223" s="19"/>
      <c r="E223" s="18"/>
      <c r="F223" s="35"/>
      <c r="G223" s="35"/>
      <c r="H223" s="18"/>
      <c r="I223" s="18"/>
      <c r="J223" s="11"/>
      <c r="K223" s="42"/>
    </row>
    <row r="224" spans="1:11" ht="13" x14ac:dyDescent="0.15">
      <c r="A224" s="43"/>
      <c r="B224" s="11"/>
      <c r="C224" s="18"/>
      <c r="D224" s="19"/>
      <c r="E224" s="18"/>
      <c r="F224" s="35"/>
      <c r="G224" s="35"/>
      <c r="H224" s="18"/>
      <c r="I224" s="18"/>
      <c r="J224" s="11"/>
      <c r="K224" s="42"/>
    </row>
    <row r="225" spans="1:11" ht="13" x14ac:dyDescent="0.15">
      <c r="A225" s="43"/>
      <c r="B225" s="11"/>
      <c r="C225" s="18"/>
      <c r="D225" s="19"/>
      <c r="E225" s="18"/>
      <c r="F225" s="35"/>
      <c r="G225" s="35"/>
      <c r="H225" s="18"/>
      <c r="I225" s="18"/>
      <c r="J225" s="11"/>
      <c r="K225" s="42"/>
    </row>
    <row r="226" spans="1:11" ht="13" x14ac:dyDescent="0.15">
      <c r="A226" s="43"/>
      <c r="B226" s="11"/>
      <c r="C226" s="18"/>
      <c r="D226" s="19"/>
      <c r="E226" s="18"/>
      <c r="F226" s="35"/>
      <c r="G226" s="35"/>
      <c r="H226" s="18"/>
      <c r="I226" s="18"/>
      <c r="J226" s="11"/>
      <c r="K226" s="42"/>
    </row>
    <row r="227" spans="1:11" ht="13" x14ac:dyDescent="0.15">
      <c r="A227" s="43"/>
      <c r="B227" s="11"/>
      <c r="C227" s="18"/>
      <c r="D227" s="19"/>
      <c r="E227" s="18"/>
      <c r="F227" s="35"/>
      <c r="G227" s="35"/>
      <c r="H227" s="18"/>
      <c r="I227" s="18"/>
      <c r="J227" s="11"/>
      <c r="K227" s="42"/>
    </row>
    <row r="228" spans="1:11" ht="13" x14ac:dyDescent="0.15">
      <c r="A228" s="43"/>
      <c r="B228" s="11"/>
      <c r="C228" s="18"/>
      <c r="D228" s="19"/>
      <c r="E228" s="18"/>
      <c r="F228" s="35"/>
      <c r="G228" s="35"/>
      <c r="H228" s="18"/>
      <c r="I228" s="18"/>
      <c r="J228" s="11"/>
      <c r="K228" s="42"/>
    </row>
    <row r="229" spans="1:11" ht="13" x14ac:dyDescent="0.15">
      <c r="A229" s="43"/>
      <c r="B229" s="11"/>
      <c r="C229" s="18"/>
      <c r="D229" s="19"/>
      <c r="E229" s="18"/>
      <c r="F229" s="35"/>
      <c r="G229" s="35"/>
      <c r="H229" s="18"/>
      <c r="I229" s="18"/>
      <c r="J229" s="11"/>
      <c r="K229" s="42"/>
    </row>
    <row r="230" spans="1:11" ht="13" x14ac:dyDescent="0.15">
      <c r="A230" s="43"/>
      <c r="B230" s="11"/>
      <c r="C230" s="18"/>
      <c r="D230" s="19"/>
      <c r="E230" s="18"/>
      <c r="F230" s="35"/>
      <c r="G230" s="35"/>
      <c r="H230" s="18"/>
      <c r="I230" s="18"/>
      <c r="J230" s="11"/>
      <c r="K230" s="42"/>
    </row>
    <row r="231" spans="1:11" ht="13" x14ac:dyDescent="0.15">
      <c r="A231" s="43"/>
      <c r="B231" s="11"/>
      <c r="C231" s="18"/>
      <c r="D231" s="19"/>
      <c r="E231" s="18"/>
      <c r="F231" s="35"/>
      <c r="G231" s="35"/>
      <c r="H231" s="18"/>
      <c r="I231" s="18"/>
      <c r="J231" s="11"/>
      <c r="K231" s="42"/>
    </row>
    <row r="232" spans="1:11" ht="13" x14ac:dyDescent="0.15">
      <c r="A232" s="43"/>
      <c r="B232" s="11"/>
      <c r="C232" s="18"/>
      <c r="D232" s="19"/>
      <c r="E232" s="18"/>
      <c r="F232" s="35"/>
      <c r="G232" s="35"/>
      <c r="H232" s="18"/>
      <c r="I232" s="18"/>
      <c r="J232" s="11"/>
      <c r="K232" s="42"/>
    </row>
    <row r="233" spans="1:11" ht="13" x14ac:dyDescent="0.15">
      <c r="A233" s="43"/>
      <c r="B233" s="11"/>
      <c r="C233" s="18"/>
      <c r="D233" s="19"/>
      <c r="E233" s="18"/>
      <c r="F233" s="35"/>
      <c r="G233" s="35"/>
      <c r="H233" s="18"/>
      <c r="I233" s="18"/>
      <c r="J233" s="11"/>
      <c r="K233" s="42"/>
    </row>
    <row r="234" spans="1:11" ht="13" x14ac:dyDescent="0.15">
      <c r="A234" s="43"/>
      <c r="B234" s="11"/>
      <c r="C234" s="18"/>
      <c r="D234" s="19"/>
      <c r="E234" s="18"/>
      <c r="F234" s="35"/>
      <c r="G234" s="35"/>
      <c r="H234" s="18"/>
      <c r="I234" s="18"/>
      <c r="J234" s="11"/>
      <c r="K234" s="42"/>
    </row>
    <row r="235" spans="1:11" ht="13" x14ac:dyDescent="0.15">
      <c r="A235" s="43"/>
      <c r="B235" s="11"/>
      <c r="C235" s="18"/>
      <c r="D235" s="19"/>
      <c r="E235" s="18"/>
      <c r="F235" s="35"/>
      <c r="G235" s="35"/>
      <c r="H235" s="18"/>
      <c r="I235" s="18"/>
      <c r="J235" s="11"/>
      <c r="K235" s="42"/>
    </row>
    <row r="236" spans="1:11" ht="13" x14ac:dyDescent="0.15">
      <c r="A236" s="43"/>
      <c r="B236" s="11"/>
      <c r="C236" s="18"/>
      <c r="D236" s="19"/>
      <c r="E236" s="18"/>
      <c r="F236" s="35"/>
      <c r="G236" s="35"/>
      <c r="H236" s="18"/>
      <c r="I236" s="18"/>
      <c r="J236" s="11"/>
      <c r="K236" s="42"/>
    </row>
    <row r="237" spans="1:11" ht="13" x14ac:dyDescent="0.15">
      <c r="A237" s="43"/>
      <c r="B237" s="11"/>
      <c r="C237" s="18"/>
      <c r="D237" s="19"/>
      <c r="E237" s="18"/>
      <c r="F237" s="35"/>
      <c r="G237" s="35"/>
      <c r="H237" s="18"/>
      <c r="I237" s="18"/>
      <c r="J237" s="11"/>
      <c r="K237" s="42"/>
    </row>
    <row r="238" spans="1:11" ht="13" x14ac:dyDescent="0.15">
      <c r="A238" s="43"/>
      <c r="B238" s="11"/>
      <c r="C238" s="18"/>
      <c r="D238" s="19"/>
      <c r="E238" s="18"/>
      <c r="F238" s="35"/>
      <c r="G238" s="35"/>
      <c r="H238" s="18"/>
      <c r="I238" s="18"/>
      <c r="J238" s="11"/>
      <c r="K238" s="42"/>
    </row>
    <row r="239" spans="1:11" ht="13" x14ac:dyDescent="0.15">
      <c r="A239" s="43"/>
      <c r="B239" s="11"/>
      <c r="C239" s="18"/>
      <c r="D239" s="19"/>
      <c r="E239" s="18"/>
      <c r="F239" s="35"/>
      <c r="G239" s="35"/>
      <c r="H239" s="18"/>
      <c r="I239" s="18"/>
      <c r="J239" s="11"/>
      <c r="K239" s="42"/>
    </row>
    <row r="240" spans="1:11" ht="13" x14ac:dyDescent="0.15">
      <c r="A240" s="43"/>
      <c r="B240" s="11"/>
      <c r="C240" s="18"/>
      <c r="D240" s="19"/>
      <c r="E240" s="18"/>
      <c r="F240" s="35"/>
      <c r="G240" s="35"/>
      <c r="H240" s="18"/>
      <c r="I240" s="18"/>
      <c r="J240" s="11"/>
      <c r="K240" s="42"/>
    </row>
    <row r="241" spans="1:11" ht="13" x14ac:dyDescent="0.15">
      <c r="A241" s="43"/>
      <c r="B241" s="11"/>
      <c r="C241" s="18"/>
      <c r="D241" s="19"/>
      <c r="E241" s="18"/>
      <c r="F241" s="35"/>
      <c r="G241" s="35"/>
      <c r="H241" s="18"/>
      <c r="I241" s="18"/>
      <c r="J241" s="11"/>
      <c r="K241" s="42"/>
    </row>
    <row r="242" spans="1:11" ht="13" x14ac:dyDescent="0.15">
      <c r="A242" s="43"/>
      <c r="B242" s="11"/>
      <c r="C242" s="18"/>
      <c r="D242" s="19"/>
      <c r="E242" s="18"/>
      <c r="F242" s="35"/>
      <c r="G242" s="35"/>
      <c r="H242" s="18"/>
      <c r="I242" s="18"/>
      <c r="J242" s="11"/>
      <c r="K242" s="42"/>
    </row>
    <row r="243" spans="1:11" ht="13" x14ac:dyDescent="0.15">
      <c r="A243" s="43"/>
      <c r="B243" s="11"/>
      <c r="C243" s="18"/>
      <c r="D243" s="19"/>
      <c r="E243" s="18"/>
      <c r="F243" s="35"/>
      <c r="G243" s="35"/>
      <c r="H243" s="18"/>
      <c r="I243" s="18"/>
      <c r="J243" s="11"/>
      <c r="K243" s="42"/>
    </row>
    <row r="244" spans="1:11" ht="13" x14ac:dyDescent="0.15">
      <c r="A244" s="43"/>
      <c r="B244" s="11"/>
      <c r="C244" s="18"/>
      <c r="D244" s="19"/>
      <c r="E244" s="18"/>
      <c r="F244" s="35"/>
      <c r="G244" s="35"/>
      <c r="H244" s="18"/>
      <c r="I244" s="18"/>
      <c r="J244" s="11"/>
      <c r="K244" s="42"/>
    </row>
    <row r="245" spans="1:11" ht="13" x14ac:dyDescent="0.15">
      <c r="A245" s="43"/>
      <c r="B245" s="11"/>
      <c r="C245" s="18"/>
      <c r="D245" s="19"/>
      <c r="E245" s="18"/>
      <c r="F245" s="35"/>
      <c r="G245" s="35"/>
      <c r="H245" s="18"/>
      <c r="I245" s="18"/>
      <c r="J245" s="11"/>
      <c r="K245" s="42"/>
    </row>
    <row r="246" spans="1:11" ht="13" x14ac:dyDescent="0.15">
      <c r="A246" s="43"/>
      <c r="B246" s="11"/>
      <c r="C246" s="18"/>
      <c r="D246" s="19"/>
      <c r="E246" s="18"/>
      <c r="F246" s="35"/>
      <c r="G246" s="35"/>
      <c r="H246" s="18"/>
      <c r="I246" s="18"/>
      <c r="J246" s="11"/>
      <c r="K246" s="42"/>
    </row>
    <row r="247" spans="1:11" ht="13" x14ac:dyDescent="0.15">
      <c r="A247" s="43"/>
      <c r="B247" s="11"/>
      <c r="C247" s="18"/>
      <c r="D247" s="19"/>
      <c r="E247" s="18"/>
      <c r="F247" s="35"/>
      <c r="G247" s="35"/>
      <c r="H247" s="18"/>
      <c r="I247" s="18"/>
      <c r="J247" s="11"/>
      <c r="K247" s="42"/>
    </row>
    <row r="248" spans="1:11" ht="13" x14ac:dyDescent="0.15">
      <c r="A248" s="43"/>
      <c r="B248" s="11"/>
      <c r="C248" s="18"/>
      <c r="D248" s="19"/>
      <c r="E248" s="18"/>
      <c r="F248" s="35"/>
      <c r="G248" s="35"/>
      <c r="H248" s="18"/>
      <c r="I248" s="18"/>
      <c r="J248" s="11"/>
      <c r="K248" s="42"/>
    </row>
    <row r="249" spans="1:11" ht="13" x14ac:dyDescent="0.15">
      <c r="A249" s="43"/>
      <c r="B249" s="11"/>
      <c r="C249" s="18"/>
      <c r="D249" s="19"/>
      <c r="E249" s="18"/>
      <c r="F249" s="35"/>
      <c r="G249" s="35"/>
      <c r="H249" s="18"/>
      <c r="I249" s="18"/>
      <c r="J249" s="11"/>
      <c r="K249" s="42"/>
    </row>
    <row r="250" spans="1:11" ht="13" x14ac:dyDescent="0.15">
      <c r="A250" s="43"/>
      <c r="B250" s="11"/>
      <c r="C250" s="18"/>
      <c r="D250" s="19"/>
      <c r="E250" s="18"/>
      <c r="F250" s="35"/>
      <c r="G250" s="35"/>
      <c r="H250" s="18"/>
      <c r="I250" s="18"/>
      <c r="J250" s="11"/>
      <c r="K250" s="42"/>
    </row>
    <row r="251" spans="1:11" ht="13" x14ac:dyDescent="0.15">
      <c r="A251" s="43"/>
      <c r="B251" s="11"/>
      <c r="C251" s="18"/>
      <c r="D251" s="19"/>
      <c r="E251" s="18"/>
      <c r="F251" s="35"/>
      <c r="G251" s="35"/>
      <c r="H251" s="18"/>
      <c r="I251" s="18"/>
      <c r="J251" s="11"/>
      <c r="K251" s="42"/>
    </row>
    <row r="252" spans="1:11" ht="13" x14ac:dyDescent="0.15">
      <c r="A252" s="43"/>
      <c r="B252" s="11"/>
      <c r="C252" s="18"/>
      <c r="D252" s="19"/>
      <c r="E252" s="18"/>
      <c r="F252" s="35"/>
      <c r="G252" s="35"/>
      <c r="H252" s="18"/>
      <c r="I252" s="18"/>
      <c r="J252" s="11"/>
      <c r="K252" s="42"/>
    </row>
    <row r="253" spans="1:11" ht="13" x14ac:dyDescent="0.15">
      <c r="A253" s="43"/>
      <c r="B253" s="11"/>
      <c r="C253" s="18"/>
      <c r="D253" s="19"/>
      <c r="E253" s="18"/>
      <c r="F253" s="35"/>
      <c r="G253" s="35"/>
      <c r="H253" s="18"/>
      <c r="I253" s="18"/>
      <c r="J253" s="11"/>
      <c r="K253" s="42"/>
    </row>
    <row r="254" spans="1:11" ht="13" x14ac:dyDescent="0.15">
      <c r="A254" s="43"/>
      <c r="B254" s="11"/>
      <c r="C254" s="18"/>
      <c r="D254" s="19"/>
      <c r="E254" s="18"/>
      <c r="F254" s="35"/>
      <c r="G254" s="35"/>
      <c r="H254" s="18"/>
      <c r="I254" s="18"/>
      <c r="J254" s="11"/>
      <c r="K254" s="42"/>
    </row>
    <row r="255" spans="1:11" ht="13" x14ac:dyDescent="0.15">
      <c r="A255" s="43"/>
      <c r="B255" s="11"/>
      <c r="C255" s="18"/>
      <c r="D255" s="19"/>
      <c r="E255" s="18"/>
      <c r="F255" s="35"/>
      <c r="G255" s="35"/>
      <c r="H255" s="18"/>
      <c r="I255" s="18"/>
      <c r="J255" s="11"/>
      <c r="K255" s="42"/>
    </row>
    <row r="256" spans="1:11" ht="13" x14ac:dyDescent="0.15">
      <c r="A256" s="43"/>
      <c r="B256" s="11"/>
      <c r="C256" s="18"/>
      <c r="D256" s="19"/>
      <c r="E256" s="18"/>
      <c r="F256" s="35"/>
      <c r="G256" s="35"/>
      <c r="H256" s="18"/>
      <c r="I256" s="18"/>
      <c r="J256" s="11"/>
      <c r="K256" s="42"/>
    </row>
    <row r="257" spans="1:11" ht="13" x14ac:dyDescent="0.15">
      <c r="A257" s="43"/>
      <c r="B257" s="11"/>
      <c r="C257" s="18"/>
      <c r="D257" s="19"/>
      <c r="E257" s="18"/>
      <c r="F257" s="35"/>
      <c r="G257" s="35"/>
      <c r="H257" s="18"/>
      <c r="I257" s="18"/>
      <c r="J257" s="11"/>
      <c r="K257" s="42"/>
    </row>
    <row r="258" spans="1:11" ht="13" x14ac:dyDescent="0.15">
      <c r="A258" s="43"/>
      <c r="B258" s="11"/>
      <c r="C258" s="18"/>
      <c r="D258" s="19"/>
      <c r="E258" s="18"/>
      <c r="F258" s="35"/>
      <c r="G258" s="35"/>
      <c r="H258" s="18"/>
      <c r="I258" s="18"/>
      <c r="J258" s="11"/>
      <c r="K258" s="42"/>
    </row>
    <row r="259" spans="1:11" ht="13" x14ac:dyDescent="0.15">
      <c r="A259" s="43"/>
      <c r="B259" s="11"/>
      <c r="C259" s="18"/>
      <c r="D259" s="19"/>
      <c r="E259" s="18"/>
      <c r="F259" s="35"/>
      <c r="G259" s="35"/>
      <c r="H259" s="18"/>
      <c r="I259" s="18"/>
      <c r="J259" s="11"/>
      <c r="K259" s="42"/>
    </row>
    <row r="260" spans="1:11" ht="13" x14ac:dyDescent="0.15">
      <c r="A260" s="43"/>
      <c r="B260" s="11"/>
      <c r="C260" s="18"/>
      <c r="D260" s="19"/>
      <c r="E260" s="18"/>
      <c r="F260" s="35"/>
      <c r="G260" s="35"/>
      <c r="H260" s="18"/>
      <c r="I260" s="18"/>
      <c r="J260" s="11"/>
      <c r="K260" s="42"/>
    </row>
    <row r="261" spans="1:11" ht="13" x14ac:dyDescent="0.15">
      <c r="A261" s="43"/>
      <c r="B261" s="11"/>
      <c r="C261" s="18"/>
      <c r="D261" s="19"/>
      <c r="E261" s="18"/>
      <c r="F261" s="35"/>
      <c r="G261" s="35"/>
      <c r="H261" s="18"/>
      <c r="I261" s="18"/>
      <c r="J261" s="11"/>
      <c r="K261" s="42"/>
    </row>
    <row r="262" spans="1:11" ht="13" x14ac:dyDescent="0.15">
      <c r="A262" s="43"/>
      <c r="B262" s="11"/>
      <c r="C262" s="18"/>
      <c r="D262" s="19"/>
      <c r="E262" s="18"/>
      <c r="F262" s="35"/>
      <c r="G262" s="35"/>
      <c r="H262" s="18"/>
      <c r="I262" s="18"/>
      <c r="J262" s="11"/>
      <c r="K262" s="42"/>
    </row>
    <row r="263" spans="1:11" ht="13" x14ac:dyDescent="0.15">
      <c r="A263" s="43"/>
      <c r="B263" s="11"/>
      <c r="C263" s="18"/>
      <c r="D263" s="19"/>
      <c r="E263" s="18"/>
      <c r="F263" s="35"/>
      <c r="G263" s="35"/>
      <c r="H263" s="18"/>
      <c r="I263" s="18"/>
      <c r="J263" s="11"/>
      <c r="K263" s="42"/>
    </row>
    <row r="264" spans="1:11" ht="13" x14ac:dyDescent="0.15">
      <c r="A264" s="43"/>
      <c r="B264" s="11"/>
      <c r="C264" s="18"/>
      <c r="D264" s="19"/>
      <c r="E264" s="18"/>
      <c r="F264" s="35"/>
      <c r="G264" s="35"/>
      <c r="H264" s="18"/>
      <c r="I264" s="18"/>
      <c r="J264" s="11"/>
      <c r="K264" s="42"/>
    </row>
    <row r="265" spans="1:11" ht="13" x14ac:dyDescent="0.15">
      <c r="A265" s="43"/>
      <c r="B265" s="11"/>
      <c r="C265" s="18"/>
      <c r="D265" s="19"/>
      <c r="E265" s="18"/>
      <c r="F265" s="35"/>
      <c r="G265" s="35"/>
      <c r="H265" s="18"/>
      <c r="I265" s="18"/>
      <c r="J265" s="11"/>
      <c r="K265" s="42"/>
    </row>
    <row r="266" spans="1:11" ht="13" x14ac:dyDescent="0.15">
      <c r="A266" s="43"/>
      <c r="B266" s="11"/>
      <c r="C266" s="18"/>
      <c r="D266" s="19"/>
      <c r="E266" s="18"/>
      <c r="F266" s="35"/>
      <c r="G266" s="35"/>
      <c r="H266" s="18"/>
      <c r="I266" s="18"/>
      <c r="J266" s="11"/>
      <c r="K266" s="42"/>
    </row>
    <row r="267" spans="1:11" ht="13" x14ac:dyDescent="0.15">
      <c r="A267" s="43"/>
      <c r="B267" s="11"/>
      <c r="C267" s="18"/>
      <c r="D267" s="19"/>
      <c r="E267" s="18"/>
      <c r="F267" s="35"/>
      <c r="G267" s="35"/>
      <c r="H267" s="18"/>
      <c r="I267" s="18"/>
      <c r="J267" s="11"/>
      <c r="K267" s="42"/>
    </row>
    <row r="268" spans="1:11" ht="13" x14ac:dyDescent="0.15">
      <c r="A268" s="43"/>
      <c r="B268" s="11"/>
      <c r="C268" s="18"/>
      <c r="D268" s="19"/>
      <c r="E268" s="18"/>
      <c r="F268" s="35"/>
      <c r="G268" s="35"/>
      <c r="H268" s="18"/>
      <c r="I268" s="18"/>
      <c r="J268" s="11"/>
      <c r="K268" s="42"/>
    </row>
    <row r="269" spans="1:11" ht="13" x14ac:dyDescent="0.15">
      <c r="A269" s="43"/>
      <c r="B269" s="11"/>
      <c r="C269" s="18"/>
      <c r="D269" s="19"/>
      <c r="E269" s="18"/>
      <c r="F269" s="35"/>
      <c r="G269" s="35"/>
      <c r="H269" s="18"/>
      <c r="I269" s="18"/>
      <c r="J269" s="11"/>
      <c r="K269" s="42"/>
    </row>
    <row r="270" spans="1:11" ht="13" x14ac:dyDescent="0.15">
      <c r="A270" s="43"/>
      <c r="B270" s="11"/>
      <c r="C270" s="18"/>
      <c r="D270" s="19"/>
      <c r="E270" s="18"/>
      <c r="F270" s="35"/>
      <c r="G270" s="35"/>
      <c r="H270" s="18"/>
      <c r="I270" s="18"/>
      <c r="J270" s="11"/>
      <c r="K270" s="42"/>
    </row>
    <row r="271" spans="1:11" ht="13" x14ac:dyDescent="0.15">
      <c r="A271" s="43"/>
      <c r="B271" s="11"/>
      <c r="C271" s="18"/>
      <c r="D271" s="19"/>
      <c r="E271" s="18"/>
      <c r="F271" s="35"/>
      <c r="G271" s="35"/>
      <c r="H271" s="18"/>
      <c r="I271" s="18"/>
      <c r="J271" s="11"/>
      <c r="K271" s="42"/>
    </row>
    <row r="272" spans="1:11" ht="13" x14ac:dyDescent="0.15">
      <c r="A272" s="43"/>
      <c r="B272" s="11"/>
      <c r="C272" s="18"/>
      <c r="D272" s="19"/>
      <c r="E272" s="18"/>
      <c r="F272" s="35"/>
      <c r="G272" s="35"/>
      <c r="H272" s="18"/>
      <c r="I272" s="18"/>
      <c r="J272" s="11"/>
      <c r="K272" s="42"/>
    </row>
    <row r="273" spans="1:11" ht="13" x14ac:dyDescent="0.15">
      <c r="A273" s="43"/>
      <c r="B273" s="11"/>
      <c r="C273" s="18"/>
      <c r="D273" s="19"/>
      <c r="E273" s="18"/>
      <c r="F273" s="35"/>
      <c r="G273" s="35"/>
      <c r="H273" s="18"/>
      <c r="I273" s="18"/>
      <c r="J273" s="11"/>
      <c r="K273" s="42"/>
    </row>
    <row r="274" spans="1:11" ht="13" x14ac:dyDescent="0.15">
      <c r="A274" s="43"/>
      <c r="B274" s="11"/>
      <c r="C274" s="18"/>
      <c r="D274" s="19"/>
      <c r="E274" s="18"/>
      <c r="F274" s="35"/>
      <c r="G274" s="35"/>
      <c r="H274" s="18"/>
      <c r="I274" s="18"/>
      <c r="J274" s="11"/>
      <c r="K274" s="42"/>
    </row>
    <row r="275" spans="1:11" ht="13" x14ac:dyDescent="0.15">
      <c r="A275" s="43"/>
      <c r="B275" s="11"/>
      <c r="C275" s="18"/>
      <c r="D275" s="19"/>
      <c r="E275" s="18"/>
      <c r="F275" s="35"/>
      <c r="G275" s="35"/>
      <c r="H275" s="18"/>
      <c r="I275" s="18"/>
      <c r="J275" s="11"/>
      <c r="K275" s="42"/>
    </row>
    <row r="276" spans="1:11" ht="13" x14ac:dyDescent="0.15">
      <c r="A276" s="43"/>
      <c r="B276" s="11"/>
      <c r="C276" s="18"/>
      <c r="D276" s="19"/>
      <c r="E276" s="18"/>
      <c r="F276" s="35"/>
      <c r="G276" s="35"/>
      <c r="H276" s="18"/>
      <c r="I276" s="18"/>
      <c r="J276" s="11"/>
      <c r="K276" s="42"/>
    </row>
    <row r="277" spans="1:11" ht="13" x14ac:dyDescent="0.15">
      <c r="A277" s="43"/>
      <c r="B277" s="11"/>
      <c r="C277" s="18"/>
      <c r="D277" s="19"/>
      <c r="E277" s="18"/>
      <c r="F277" s="35"/>
      <c r="G277" s="35"/>
      <c r="H277" s="18"/>
      <c r="I277" s="18"/>
      <c r="J277" s="11"/>
      <c r="K277" s="42"/>
    </row>
    <row r="278" spans="1:11" ht="13" x14ac:dyDescent="0.15">
      <c r="A278" s="43"/>
      <c r="B278" s="11"/>
      <c r="C278" s="18"/>
      <c r="D278" s="19"/>
      <c r="E278" s="18"/>
      <c r="F278" s="35"/>
      <c r="G278" s="35"/>
      <c r="H278" s="18"/>
      <c r="I278" s="18"/>
      <c r="J278" s="11"/>
      <c r="K278" s="42"/>
    </row>
    <row r="279" spans="1:11" ht="13" x14ac:dyDescent="0.15">
      <c r="A279" s="43"/>
      <c r="B279" s="11"/>
      <c r="C279" s="18"/>
      <c r="D279" s="19"/>
      <c r="E279" s="18"/>
      <c r="F279" s="35"/>
      <c r="G279" s="35"/>
      <c r="H279" s="18"/>
      <c r="I279" s="18"/>
      <c r="J279" s="11"/>
      <c r="K279" s="42"/>
    </row>
    <row r="280" spans="1:11" ht="13" x14ac:dyDescent="0.15">
      <c r="A280" s="43"/>
      <c r="B280" s="11"/>
      <c r="C280" s="18"/>
      <c r="D280" s="19"/>
      <c r="E280" s="18"/>
      <c r="F280" s="35"/>
      <c r="G280" s="35"/>
      <c r="H280" s="18"/>
      <c r="I280" s="18"/>
      <c r="J280" s="11"/>
      <c r="K280" s="42"/>
    </row>
    <row r="281" spans="1:11" ht="13" x14ac:dyDescent="0.15">
      <c r="A281" s="43"/>
      <c r="B281" s="11"/>
      <c r="C281" s="18"/>
      <c r="D281" s="19"/>
      <c r="E281" s="18"/>
      <c r="F281" s="35"/>
      <c r="G281" s="35"/>
      <c r="H281" s="18"/>
      <c r="I281" s="18"/>
      <c r="J281" s="11"/>
      <c r="K281" s="42"/>
    </row>
    <row r="282" spans="1:11" ht="13" x14ac:dyDescent="0.15">
      <c r="A282" s="43"/>
      <c r="B282" s="11"/>
      <c r="C282" s="18"/>
      <c r="D282" s="19"/>
      <c r="E282" s="18"/>
      <c r="F282" s="35"/>
      <c r="G282" s="35"/>
      <c r="H282" s="18"/>
      <c r="I282" s="18"/>
      <c r="J282" s="11"/>
      <c r="K282" s="42"/>
    </row>
    <row r="283" spans="1:11" ht="13" x14ac:dyDescent="0.15">
      <c r="A283" s="43"/>
      <c r="B283" s="11"/>
      <c r="C283" s="18"/>
      <c r="D283" s="19"/>
      <c r="E283" s="18"/>
      <c r="F283" s="35"/>
      <c r="G283" s="35"/>
      <c r="H283" s="18"/>
      <c r="I283" s="18"/>
      <c r="J283" s="11"/>
      <c r="K283" s="42"/>
    </row>
    <row r="284" spans="1:11" ht="13" x14ac:dyDescent="0.15">
      <c r="A284" s="43"/>
      <c r="B284" s="11"/>
      <c r="C284" s="18"/>
      <c r="D284" s="19"/>
      <c r="E284" s="18"/>
      <c r="F284" s="35"/>
      <c r="G284" s="35"/>
      <c r="H284" s="18"/>
      <c r="I284" s="18"/>
      <c r="J284" s="11"/>
      <c r="K284" s="42"/>
    </row>
    <row r="285" spans="1:11" ht="13" x14ac:dyDescent="0.15">
      <c r="A285" s="43"/>
      <c r="B285" s="11"/>
      <c r="C285" s="18"/>
      <c r="D285" s="19"/>
      <c r="E285" s="18"/>
      <c r="F285" s="35"/>
      <c r="G285" s="35"/>
      <c r="H285" s="18"/>
      <c r="I285" s="18"/>
      <c r="J285" s="11"/>
      <c r="K285" s="42"/>
    </row>
    <row r="286" spans="1:11" ht="13" x14ac:dyDescent="0.15">
      <c r="A286" s="43"/>
      <c r="B286" s="11"/>
      <c r="C286" s="18"/>
      <c r="D286" s="19"/>
      <c r="E286" s="18"/>
      <c r="F286" s="35"/>
      <c r="G286" s="35"/>
      <c r="H286" s="18"/>
      <c r="I286" s="18"/>
      <c r="J286" s="11"/>
      <c r="K286" s="42"/>
    </row>
    <row r="287" spans="1:11" ht="13" x14ac:dyDescent="0.15">
      <c r="A287" s="43"/>
      <c r="B287" s="11"/>
      <c r="C287" s="18"/>
      <c r="D287" s="19"/>
      <c r="E287" s="18"/>
      <c r="F287" s="35"/>
      <c r="G287" s="35"/>
      <c r="H287" s="18"/>
      <c r="I287" s="18"/>
      <c r="J287" s="11"/>
      <c r="K287" s="42"/>
    </row>
    <row r="288" spans="1:11" ht="13" x14ac:dyDescent="0.15">
      <c r="A288" s="43"/>
      <c r="B288" s="11"/>
      <c r="C288" s="18"/>
      <c r="D288" s="19"/>
      <c r="E288" s="18"/>
      <c r="F288" s="35"/>
      <c r="G288" s="35"/>
      <c r="H288" s="18"/>
      <c r="I288" s="18"/>
      <c r="J288" s="11"/>
      <c r="K288" s="42"/>
    </row>
    <row r="289" spans="1:11" ht="13" x14ac:dyDescent="0.15">
      <c r="A289" s="43"/>
      <c r="B289" s="11"/>
      <c r="C289" s="18"/>
      <c r="D289" s="19"/>
      <c r="E289" s="18"/>
      <c r="F289" s="35"/>
      <c r="G289" s="35"/>
      <c r="H289" s="18"/>
      <c r="I289" s="18"/>
      <c r="J289" s="11"/>
      <c r="K289" s="42"/>
    </row>
    <row r="290" spans="1:11" ht="13" x14ac:dyDescent="0.15">
      <c r="A290" s="43"/>
      <c r="B290" s="11"/>
      <c r="C290" s="18"/>
      <c r="D290" s="19"/>
      <c r="E290" s="18"/>
      <c r="F290" s="35"/>
      <c r="G290" s="35"/>
      <c r="H290" s="18"/>
      <c r="I290" s="18"/>
      <c r="J290" s="11"/>
      <c r="K290" s="42"/>
    </row>
    <row r="291" spans="1:11" ht="13" x14ac:dyDescent="0.15">
      <c r="A291" s="43"/>
      <c r="B291" s="11"/>
      <c r="C291" s="18"/>
      <c r="D291" s="19"/>
      <c r="E291" s="18"/>
      <c r="F291" s="35"/>
      <c r="G291" s="35"/>
      <c r="H291" s="18"/>
      <c r="I291" s="18"/>
      <c r="J291" s="11"/>
      <c r="K291" s="42"/>
    </row>
    <row r="292" spans="1:11" ht="13" x14ac:dyDescent="0.15">
      <c r="A292" s="43"/>
      <c r="B292" s="11"/>
      <c r="C292" s="18"/>
      <c r="D292" s="19"/>
      <c r="E292" s="18"/>
      <c r="F292" s="35"/>
      <c r="G292" s="35"/>
      <c r="H292" s="18"/>
      <c r="I292" s="18"/>
      <c r="J292" s="11"/>
      <c r="K292" s="42"/>
    </row>
    <row r="293" spans="1:11" ht="13" x14ac:dyDescent="0.15">
      <c r="A293" s="43"/>
      <c r="B293" s="11"/>
      <c r="C293" s="18"/>
      <c r="D293" s="19"/>
      <c r="E293" s="18"/>
      <c r="F293" s="35"/>
      <c r="G293" s="35"/>
      <c r="H293" s="18"/>
      <c r="I293" s="18"/>
      <c r="J293" s="11"/>
      <c r="K293" s="42"/>
    </row>
    <row r="294" spans="1:11" ht="13" x14ac:dyDescent="0.15">
      <c r="A294" s="43"/>
      <c r="B294" s="11"/>
      <c r="C294" s="18"/>
      <c r="D294" s="19"/>
      <c r="E294" s="18"/>
      <c r="F294" s="35"/>
      <c r="G294" s="35"/>
      <c r="H294" s="18"/>
      <c r="I294" s="18"/>
      <c r="J294" s="11"/>
      <c r="K294" s="42"/>
    </row>
    <row r="295" spans="1:11" ht="13" x14ac:dyDescent="0.15">
      <c r="A295" s="43"/>
      <c r="B295" s="11"/>
      <c r="C295" s="18"/>
      <c r="D295" s="19"/>
      <c r="E295" s="18"/>
      <c r="F295" s="35"/>
      <c r="G295" s="35"/>
      <c r="H295" s="18"/>
      <c r="I295" s="18"/>
      <c r="J295" s="11"/>
      <c r="K295" s="42"/>
    </row>
    <row r="296" spans="1:11" ht="13" x14ac:dyDescent="0.15">
      <c r="A296" s="43"/>
      <c r="B296" s="11"/>
      <c r="C296" s="18"/>
      <c r="D296" s="19"/>
      <c r="E296" s="18"/>
      <c r="F296" s="35"/>
      <c r="G296" s="35"/>
      <c r="H296" s="18"/>
      <c r="I296" s="18"/>
      <c r="J296" s="11"/>
      <c r="K296" s="42"/>
    </row>
    <row r="297" spans="1:11" ht="13" x14ac:dyDescent="0.15">
      <c r="A297" s="43"/>
      <c r="B297" s="11"/>
      <c r="C297" s="18"/>
      <c r="D297" s="19"/>
      <c r="E297" s="18"/>
      <c r="F297" s="35"/>
      <c r="G297" s="35"/>
      <c r="H297" s="18"/>
      <c r="I297" s="18"/>
      <c r="J297" s="11"/>
      <c r="K297" s="42"/>
    </row>
    <row r="298" spans="1:11" ht="13" x14ac:dyDescent="0.15">
      <c r="A298" s="43"/>
      <c r="B298" s="11"/>
      <c r="C298" s="18"/>
      <c r="D298" s="19"/>
      <c r="E298" s="18"/>
      <c r="F298" s="35"/>
      <c r="G298" s="35"/>
      <c r="H298" s="18"/>
      <c r="I298" s="18"/>
      <c r="J298" s="11"/>
      <c r="K298" s="42"/>
    </row>
    <row r="299" spans="1:11" ht="13" x14ac:dyDescent="0.15">
      <c r="A299" s="43"/>
      <c r="B299" s="11"/>
      <c r="C299" s="18"/>
      <c r="D299" s="19"/>
      <c r="E299" s="18"/>
      <c r="F299" s="35"/>
      <c r="G299" s="35"/>
      <c r="H299" s="18"/>
      <c r="I299" s="18"/>
      <c r="J299" s="11"/>
      <c r="K299" s="42"/>
    </row>
    <row r="300" spans="1:11" ht="13" x14ac:dyDescent="0.15">
      <c r="A300" s="43"/>
      <c r="B300" s="11"/>
      <c r="C300" s="18"/>
      <c r="D300" s="19"/>
      <c r="E300" s="18"/>
      <c r="F300" s="35"/>
      <c r="G300" s="35"/>
      <c r="H300" s="18"/>
      <c r="I300" s="18"/>
      <c r="J300" s="11"/>
      <c r="K300" s="42"/>
    </row>
    <row r="301" spans="1:11" ht="13" x14ac:dyDescent="0.15">
      <c r="A301" s="43"/>
      <c r="B301" s="11"/>
      <c r="C301" s="18"/>
      <c r="D301" s="19"/>
      <c r="E301" s="18"/>
      <c r="F301" s="35"/>
      <c r="G301" s="35"/>
      <c r="H301" s="18"/>
      <c r="I301" s="18"/>
      <c r="J301" s="11"/>
      <c r="K301" s="42"/>
    </row>
    <row r="302" spans="1:11" ht="13" x14ac:dyDescent="0.15">
      <c r="A302" s="43"/>
      <c r="B302" s="11"/>
      <c r="C302" s="18"/>
      <c r="D302" s="19"/>
      <c r="E302" s="18"/>
      <c r="F302" s="35"/>
      <c r="G302" s="35"/>
      <c r="H302" s="18"/>
      <c r="I302" s="18"/>
      <c r="J302" s="11"/>
      <c r="K302" s="42"/>
    </row>
    <row r="303" spans="1:11" ht="13" x14ac:dyDescent="0.15">
      <c r="A303" s="43"/>
      <c r="B303" s="11"/>
      <c r="C303" s="18"/>
      <c r="D303" s="19"/>
      <c r="E303" s="18"/>
      <c r="F303" s="35"/>
      <c r="G303" s="35"/>
      <c r="H303" s="18"/>
      <c r="I303" s="18"/>
      <c r="J303" s="11"/>
      <c r="K303" s="42"/>
    </row>
    <row r="304" spans="1:11" ht="13" x14ac:dyDescent="0.15">
      <c r="A304" s="43"/>
      <c r="B304" s="11"/>
      <c r="C304" s="18"/>
      <c r="D304" s="19"/>
      <c r="E304" s="18"/>
      <c r="F304" s="35"/>
      <c r="G304" s="35"/>
      <c r="H304" s="18"/>
      <c r="I304" s="18"/>
      <c r="J304" s="11"/>
      <c r="K304" s="42"/>
    </row>
    <row r="305" spans="1:11" ht="13" x14ac:dyDescent="0.15">
      <c r="A305" s="43"/>
      <c r="B305" s="11"/>
      <c r="C305" s="18"/>
      <c r="D305" s="19"/>
      <c r="E305" s="18"/>
      <c r="F305" s="35"/>
      <c r="G305" s="35"/>
      <c r="H305" s="18"/>
      <c r="I305" s="18"/>
      <c r="J305" s="11"/>
      <c r="K305" s="42"/>
    </row>
    <row r="306" spans="1:11" ht="13" x14ac:dyDescent="0.15">
      <c r="A306" s="43"/>
      <c r="B306" s="11"/>
      <c r="C306" s="18"/>
      <c r="D306" s="19"/>
      <c r="E306" s="18"/>
      <c r="F306" s="35"/>
      <c r="G306" s="35"/>
      <c r="H306" s="18"/>
      <c r="I306" s="18"/>
      <c r="J306" s="11"/>
      <c r="K306" s="42"/>
    </row>
    <row r="307" spans="1:11" ht="13" x14ac:dyDescent="0.15">
      <c r="A307" s="43"/>
      <c r="B307" s="11"/>
      <c r="C307" s="18"/>
      <c r="D307" s="19"/>
      <c r="E307" s="18"/>
      <c r="F307" s="35"/>
      <c r="G307" s="35"/>
      <c r="H307" s="18"/>
      <c r="I307" s="18"/>
      <c r="J307" s="11"/>
      <c r="K307" s="42"/>
    </row>
    <row r="308" spans="1:11" ht="13" x14ac:dyDescent="0.15">
      <c r="A308" s="43"/>
      <c r="B308" s="11"/>
      <c r="C308" s="18"/>
      <c r="D308" s="19"/>
      <c r="E308" s="18"/>
      <c r="F308" s="35"/>
      <c r="G308" s="35"/>
      <c r="H308" s="18"/>
      <c r="I308" s="18"/>
      <c r="J308" s="11"/>
      <c r="K308" s="42"/>
    </row>
    <row r="309" spans="1:11" ht="13" x14ac:dyDescent="0.15">
      <c r="A309" s="43"/>
      <c r="B309" s="11"/>
      <c r="C309" s="18"/>
      <c r="D309" s="19"/>
      <c r="E309" s="18"/>
      <c r="F309" s="35"/>
      <c r="G309" s="35"/>
      <c r="H309" s="18"/>
      <c r="I309" s="18"/>
      <c r="J309" s="11"/>
      <c r="K309" s="42"/>
    </row>
    <row r="310" spans="1:11" ht="13" x14ac:dyDescent="0.15">
      <c r="A310" s="43"/>
      <c r="B310" s="11"/>
      <c r="C310" s="18"/>
      <c r="D310" s="19"/>
      <c r="E310" s="18"/>
      <c r="F310" s="35"/>
      <c r="G310" s="35"/>
      <c r="H310" s="18"/>
      <c r="I310" s="18"/>
      <c r="J310" s="11"/>
      <c r="K310" s="42"/>
    </row>
    <row r="311" spans="1:11" ht="13" x14ac:dyDescent="0.15">
      <c r="A311" s="43"/>
      <c r="B311" s="11"/>
      <c r="C311" s="18"/>
      <c r="D311" s="19"/>
      <c r="E311" s="18"/>
      <c r="F311" s="35"/>
      <c r="G311" s="35"/>
      <c r="H311" s="18"/>
      <c r="I311" s="18"/>
      <c r="J311" s="11"/>
      <c r="K311" s="42"/>
    </row>
    <row r="312" spans="1:11" ht="13" x14ac:dyDescent="0.15">
      <c r="A312" s="43"/>
      <c r="B312" s="11"/>
      <c r="C312" s="18"/>
      <c r="D312" s="19"/>
      <c r="E312" s="18"/>
      <c r="F312" s="35"/>
      <c r="G312" s="35"/>
      <c r="H312" s="18"/>
      <c r="I312" s="18"/>
      <c r="J312" s="11"/>
      <c r="K312" s="42"/>
    </row>
    <row r="313" spans="1:11" ht="13" x14ac:dyDescent="0.15">
      <c r="A313" s="43"/>
      <c r="B313" s="11"/>
      <c r="C313" s="18"/>
      <c r="D313" s="19"/>
      <c r="E313" s="18"/>
      <c r="F313" s="35"/>
      <c r="G313" s="35"/>
      <c r="H313" s="18"/>
      <c r="I313" s="18"/>
      <c r="J313" s="11"/>
      <c r="K313" s="42"/>
    </row>
    <row r="314" spans="1:11" ht="13" x14ac:dyDescent="0.15">
      <c r="A314" s="43"/>
      <c r="B314" s="11"/>
      <c r="C314" s="18"/>
      <c r="D314" s="19"/>
      <c r="E314" s="18"/>
      <c r="F314" s="35"/>
      <c r="G314" s="35"/>
      <c r="H314" s="18"/>
      <c r="I314" s="18"/>
      <c r="J314" s="11"/>
      <c r="K314" s="42"/>
    </row>
    <row r="315" spans="1:11" ht="13" x14ac:dyDescent="0.15">
      <c r="A315" s="43"/>
      <c r="B315" s="11"/>
      <c r="C315" s="18"/>
      <c r="D315" s="19"/>
      <c r="E315" s="18"/>
      <c r="F315" s="35"/>
      <c r="G315" s="35"/>
      <c r="H315" s="18"/>
      <c r="I315" s="18"/>
      <c r="J315" s="11"/>
      <c r="K315" s="42"/>
    </row>
    <row r="316" spans="1:11" ht="13" x14ac:dyDescent="0.15">
      <c r="A316" s="43"/>
      <c r="B316" s="11"/>
      <c r="C316" s="18"/>
      <c r="D316" s="19"/>
      <c r="E316" s="18"/>
      <c r="F316" s="35"/>
      <c r="G316" s="35"/>
      <c r="H316" s="18"/>
      <c r="I316" s="18"/>
      <c r="J316" s="11"/>
      <c r="K316" s="42"/>
    </row>
    <row r="317" spans="1:11" ht="13" x14ac:dyDescent="0.15">
      <c r="A317" s="43"/>
      <c r="B317" s="11"/>
      <c r="C317" s="18"/>
      <c r="D317" s="19"/>
      <c r="E317" s="18"/>
      <c r="F317" s="35"/>
      <c r="G317" s="35"/>
      <c r="H317" s="18"/>
      <c r="I317" s="18"/>
      <c r="J317" s="11"/>
      <c r="K317" s="42"/>
    </row>
    <row r="318" spans="1:11" ht="13" x14ac:dyDescent="0.15">
      <c r="A318" s="43"/>
      <c r="B318" s="11"/>
      <c r="C318" s="18"/>
      <c r="D318" s="19"/>
      <c r="E318" s="18"/>
      <c r="F318" s="35"/>
      <c r="G318" s="35"/>
      <c r="H318" s="18"/>
      <c r="I318" s="18"/>
      <c r="J318" s="11"/>
      <c r="K318" s="42"/>
    </row>
    <row r="319" spans="1:11" ht="13" x14ac:dyDescent="0.15">
      <c r="A319" s="43"/>
      <c r="B319" s="11"/>
      <c r="C319" s="18"/>
      <c r="D319" s="19"/>
      <c r="E319" s="18"/>
      <c r="F319" s="35"/>
      <c r="G319" s="35"/>
      <c r="H319" s="18"/>
      <c r="I319" s="18"/>
      <c r="J319" s="11"/>
      <c r="K319" s="42"/>
    </row>
    <row r="320" spans="1:11" ht="13" x14ac:dyDescent="0.15">
      <c r="A320" s="43"/>
      <c r="B320" s="11"/>
      <c r="C320" s="18"/>
      <c r="D320" s="19"/>
      <c r="E320" s="18"/>
      <c r="F320" s="35"/>
      <c r="G320" s="35"/>
      <c r="H320" s="18"/>
      <c r="I320" s="18"/>
      <c r="J320" s="11"/>
      <c r="K320" s="42"/>
    </row>
    <row r="321" spans="1:11" ht="13" x14ac:dyDescent="0.15">
      <c r="A321" s="43"/>
      <c r="B321" s="11"/>
      <c r="C321" s="18"/>
      <c r="D321" s="19"/>
      <c r="E321" s="18"/>
      <c r="F321" s="35"/>
      <c r="G321" s="35"/>
      <c r="H321" s="18"/>
      <c r="I321" s="18"/>
      <c r="J321" s="11"/>
      <c r="K321" s="42"/>
    </row>
    <row r="322" spans="1:11" ht="13" x14ac:dyDescent="0.15">
      <c r="A322" s="43"/>
      <c r="B322" s="11"/>
      <c r="C322" s="18"/>
      <c r="D322" s="19"/>
      <c r="E322" s="18"/>
      <c r="F322" s="35"/>
      <c r="G322" s="35"/>
      <c r="H322" s="18"/>
      <c r="I322" s="18"/>
      <c r="J322" s="11"/>
      <c r="K322" s="42"/>
    </row>
    <row r="323" spans="1:11" ht="13" x14ac:dyDescent="0.15">
      <c r="A323" s="43"/>
      <c r="B323" s="11"/>
      <c r="C323" s="18"/>
      <c r="D323" s="19"/>
      <c r="E323" s="18"/>
      <c r="F323" s="35"/>
      <c r="G323" s="35"/>
      <c r="H323" s="18"/>
      <c r="I323" s="18"/>
      <c r="J323" s="11"/>
      <c r="K323" s="42"/>
    </row>
    <row r="324" spans="1:11" ht="13" x14ac:dyDescent="0.15">
      <c r="A324" s="43"/>
      <c r="B324" s="11"/>
      <c r="C324" s="18"/>
      <c r="D324" s="19"/>
      <c r="E324" s="18"/>
      <c r="F324" s="35"/>
      <c r="G324" s="35"/>
      <c r="H324" s="18"/>
      <c r="I324" s="18"/>
      <c r="J324" s="11"/>
      <c r="K324" s="42"/>
    </row>
    <row r="325" spans="1:11" ht="13" x14ac:dyDescent="0.15">
      <c r="A325" s="43"/>
      <c r="B325" s="11"/>
      <c r="C325" s="18"/>
      <c r="D325" s="19"/>
      <c r="E325" s="18"/>
      <c r="F325" s="35"/>
      <c r="G325" s="35"/>
      <c r="H325" s="18"/>
      <c r="I325" s="18"/>
      <c r="J325" s="11"/>
      <c r="K325" s="42"/>
    </row>
    <row r="326" spans="1:11" ht="13" x14ac:dyDescent="0.15">
      <c r="A326" s="43"/>
      <c r="B326" s="11"/>
      <c r="C326" s="18"/>
      <c r="D326" s="19"/>
      <c r="E326" s="18"/>
      <c r="F326" s="35"/>
      <c r="G326" s="35"/>
      <c r="H326" s="18"/>
      <c r="I326" s="18"/>
      <c r="J326" s="11"/>
      <c r="K326" s="42"/>
    </row>
    <row r="327" spans="1:11" ht="13" x14ac:dyDescent="0.15">
      <c r="A327" s="43"/>
      <c r="B327" s="11"/>
      <c r="C327" s="18"/>
      <c r="D327" s="19"/>
      <c r="E327" s="18"/>
      <c r="F327" s="35"/>
      <c r="G327" s="35"/>
      <c r="H327" s="18"/>
      <c r="I327" s="18"/>
      <c r="J327" s="11"/>
      <c r="K327" s="42"/>
    </row>
    <row r="328" spans="1:11" ht="13" x14ac:dyDescent="0.15">
      <c r="A328" s="43"/>
      <c r="B328" s="11"/>
      <c r="C328" s="18"/>
      <c r="D328" s="19"/>
      <c r="E328" s="18"/>
      <c r="F328" s="35"/>
      <c r="G328" s="35"/>
      <c r="H328" s="18"/>
      <c r="I328" s="18"/>
      <c r="J328" s="11"/>
      <c r="K328" s="42"/>
    </row>
    <row r="329" spans="1:11" ht="13" x14ac:dyDescent="0.15">
      <c r="A329" s="43"/>
      <c r="B329" s="11"/>
      <c r="C329" s="18"/>
      <c r="D329" s="19"/>
      <c r="E329" s="18"/>
      <c r="F329" s="35"/>
      <c r="G329" s="35"/>
      <c r="H329" s="18"/>
      <c r="I329" s="18"/>
      <c r="J329" s="11"/>
      <c r="K329" s="42"/>
    </row>
    <row r="330" spans="1:11" ht="13" x14ac:dyDescent="0.15">
      <c r="A330" s="43"/>
      <c r="B330" s="11"/>
      <c r="C330" s="18"/>
      <c r="D330" s="19"/>
      <c r="E330" s="18"/>
      <c r="F330" s="35"/>
      <c r="G330" s="35"/>
      <c r="H330" s="18"/>
      <c r="I330" s="18"/>
      <c r="J330" s="11"/>
      <c r="K330" s="42"/>
    </row>
    <row r="331" spans="1:11" ht="13" x14ac:dyDescent="0.15">
      <c r="A331" s="43"/>
      <c r="B331" s="11"/>
      <c r="C331" s="18"/>
      <c r="D331" s="19"/>
      <c r="E331" s="18"/>
      <c r="F331" s="35"/>
      <c r="G331" s="35"/>
      <c r="H331" s="18"/>
      <c r="I331" s="18"/>
      <c r="J331" s="11"/>
      <c r="K331" s="42"/>
    </row>
    <row r="332" spans="1:11" ht="13" x14ac:dyDescent="0.15">
      <c r="A332" s="43"/>
      <c r="B332" s="11"/>
      <c r="C332" s="18"/>
      <c r="D332" s="19"/>
      <c r="E332" s="18"/>
      <c r="F332" s="35"/>
      <c r="G332" s="35"/>
      <c r="H332" s="18"/>
      <c r="I332" s="18"/>
      <c r="J332" s="11"/>
      <c r="K332" s="42"/>
    </row>
    <row r="333" spans="1:11" ht="13" x14ac:dyDescent="0.15">
      <c r="A333" s="43"/>
      <c r="B333" s="11"/>
      <c r="C333" s="18"/>
      <c r="D333" s="19"/>
      <c r="E333" s="18"/>
      <c r="F333" s="35"/>
      <c r="G333" s="35"/>
      <c r="H333" s="18"/>
      <c r="I333" s="18"/>
      <c r="J333" s="11"/>
      <c r="K333" s="42"/>
    </row>
    <row r="334" spans="1:11" ht="13" x14ac:dyDescent="0.15">
      <c r="A334" s="43"/>
      <c r="B334" s="11"/>
      <c r="C334" s="18"/>
      <c r="D334" s="19"/>
      <c r="E334" s="18"/>
      <c r="F334" s="35"/>
      <c r="G334" s="35"/>
      <c r="H334" s="18"/>
      <c r="I334" s="18"/>
      <c r="J334" s="11"/>
      <c r="K334" s="42"/>
    </row>
    <row r="335" spans="1:11" ht="13" x14ac:dyDescent="0.15">
      <c r="A335" s="43"/>
      <c r="B335" s="11"/>
      <c r="C335" s="18"/>
      <c r="D335" s="19"/>
      <c r="E335" s="18"/>
      <c r="F335" s="35"/>
      <c r="G335" s="35"/>
      <c r="H335" s="18"/>
      <c r="I335" s="18"/>
      <c r="J335" s="11"/>
      <c r="K335" s="42"/>
    </row>
    <row r="336" spans="1:11" ht="13" x14ac:dyDescent="0.15">
      <c r="A336" s="43"/>
      <c r="B336" s="11"/>
      <c r="C336" s="18"/>
      <c r="D336" s="19"/>
      <c r="E336" s="18"/>
      <c r="F336" s="35"/>
      <c r="G336" s="35"/>
      <c r="H336" s="18"/>
      <c r="I336" s="18"/>
      <c r="J336" s="11"/>
      <c r="K336" s="42"/>
    </row>
    <row r="337" spans="1:11" ht="13" x14ac:dyDescent="0.15">
      <c r="A337" s="43"/>
      <c r="B337" s="11"/>
      <c r="C337" s="18"/>
      <c r="D337" s="19"/>
      <c r="E337" s="18"/>
      <c r="F337" s="35"/>
      <c r="G337" s="35"/>
      <c r="H337" s="18"/>
      <c r="I337" s="18"/>
      <c r="J337" s="11"/>
      <c r="K337" s="42"/>
    </row>
    <row r="338" spans="1:11" ht="13" x14ac:dyDescent="0.15">
      <c r="A338" s="43"/>
      <c r="B338" s="11"/>
      <c r="C338" s="18"/>
      <c r="D338" s="19"/>
      <c r="E338" s="18"/>
      <c r="F338" s="35"/>
      <c r="G338" s="35"/>
      <c r="H338" s="18"/>
      <c r="I338" s="18"/>
      <c r="J338" s="11"/>
      <c r="K338" s="42"/>
    </row>
    <row r="339" spans="1:11" ht="13" x14ac:dyDescent="0.15">
      <c r="A339" s="43"/>
      <c r="B339" s="11"/>
      <c r="C339" s="18"/>
      <c r="D339" s="19"/>
      <c r="E339" s="18"/>
      <c r="F339" s="35"/>
      <c r="G339" s="35"/>
      <c r="H339" s="18"/>
      <c r="I339" s="18"/>
      <c r="J339" s="11"/>
      <c r="K339" s="42"/>
    </row>
    <row r="340" spans="1:11" ht="13" x14ac:dyDescent="0.15">
      <c r="A340" s="43"/>
      <c r="B340" s="11"/>
      <c r="C340" s="18"/>
      <c r="D340" s="19"/>
      <c r="E340" s="18"/>
      <c r="F340" s="35"/>
      <c r="G340" s="35"/>
      <c r="H340" s="18"/>
      <c r="I340" s="18"/>
      <c r="J340" s="11"/>
      <c r="K340" s="42"/>
    </row>
    <row r="341" spans="1:11" ht="13" x14ac:dyDescent="0.15">
      <c r="A341" s="43"/>
      <c r="B341" s="11"/>
      <c r="C341" s="18"/>
      <c r="D341" s="19"/>
      <c r="E341" s="18"/>
      <c r="F341" s="35"/>
      <c r="G341" s="35"/>
      <c r="H341" s="18"/>
      <c r="I341" s="18"/>
      <c r="J341" s="11"/>
      <c r="K341" s="42"/>
    </row>
    <row r="342" spans="1:11" ht="13" x14ac:dyDescent="0.15">
      <c r="A342" s="43"/>
      <c r="B342" s="11"/>
      <c r="C342" s="18"/>
      <c r="D342" s="19"/>
      <c r="E342" s="18"/>
      <c r="F342" s="35"/>
      <c r="G342" s="35"/>
      <c r="H342" s="18"/>
      <c r="I342" s="18"/>
      <c r="J342" s="11"/>
      <c r="K342" s="42"/>
    </row>
    <row r="343" spans="1:11" ht="13" x14ac:dyDescent="0.15">
      <c r="A343" s="43"/>
      <c r="B343" s="11"/>
      <c r="C343" s="18"/>
      <c r="D343" s="19"/>
      <c r="E343" s="18"/>
      <c r="F343" s="35"/>
      <c r="G343" s="35"/>
      <c r="H343" s="18"/>
      <c r="I343" s="18"/>
      <c r="J343" s="11"/>
      <c r="K343" s="42"/>
    </row>
    <row r="344" spans="1:11" ht="13" x14ac:dyDescent="0.15">
      <c r="A344" s="43"/>
      <c r="B344" s="11"/>
      <c r="C344" s="18"/>
      <c r="D344" s="19"/>
      <c r="E344" s="18"/>
      <c r="F344" s="35"/>
      <c r="G344" s="35"/>
      <c r="H344" s="18"/>
      <c r="I344" s="18"/>
      <c r="J344" s="11"/>
      <c r="K344" s="42"/>
    </row>
    <row r="345" spans="1:11" ht="13" x14ac:dyDescent="0.15">
      <c r="A345" s="43"/>
      <c r="B345" s="11"/>
      <c r="C345" s="18"/>
      <c r="D345" s="19"/>
      <c r="E345" s="18"/>
      <c r="F345" s="35"/>
      <c r="G345" s="35"/>
      <c r="H345" s="18"/>
      <c r="I345" s="18"/>
      <c r="J345" s="11"/>
      <c r="K345" s="42"/>
    </row>
    <row r="346" spans="1:11" ht="13" x14ac:dyDescent="0.15">
      <c r="A346" s="43"/>
      <c r="B346" s="11"/>
      <c r="C346" s="18"/>
      <c r="D346" s="19"/>
      <c r="E346" s="18"/>
      <c r="F346" s="35"/>
      <c r="G346" s="35"/>
      <c r="H346" s="18"/>
      <c r="I346" s="18"/>
      <c r="J346" s="11"/>
      <c r="K346" s="42"/>
    </row>
    <row r="347" spans="1:11" ht="13" x14ac:dyDescent="0.15">
      <c r="A347" s="43"/>
      <c r="B347" s="11"/>
      <c r="C347" s="18"/>
      <c r="D347" s="19"/>
      <c r="E347" s="18"/>
      <c r="F347" s="35"/>
      <c r="G347" s="35"/>
      <c r="H347" s="18"/>
      <c r="I347" s="18"/>
      <c r="J347" s="11"/>
      <c r="K347" s="42"/>
    </row>
    <row r="348" spans="1:11" ht="13" x14ac:dyDescent="0.15">
      <c r="A348" s="43"/>
      <c r="B348" s="11"/>
      <c r="C348" s="18"/>
      <c r="D348" s="19"/>
      <c r="E348" s="18"/>
      <c r="F348" s="35"/>
      <c r="G348" s="35"/>
      <c r="H348" s="18"/>
      <c r="I348" s="18"/>
      <c r="J348" s="11"/>
      <c r="K348" s="42"/>
    </row>
    <row r="349" spans="1:11" ht="13" x14ac:dyDescent="0.15">
      <c r="A349" s="43"/>
      <c r="B349" s="11"/>
      <c r="C349" s="18"/>
      <c r="D349" s="19"/>
      <c r="E349" s="18"/>
      <c r="F349" s="35"/>
      <c r="G349" s="35"/>
      <c r="H349" s="18"/>
      <c r="I349" s="18"/>
      <c r="J349" s="11"/>
      <c r="K349" s="42"/>
    </row>
    <row r="350" spans="1:11" ht="13" x14ac:dyDescent="0.15">
      <c r="A350" s="43"/>
      <c r="B350" s="11"/>
      <c r="C350" s="18"/>
      <c r="D350" s="19"/>
      <c r="E350" s="18"/>
      <c r="F350" s="35"/>
      <c r="G350" s="35"/>
      <c r="H350" s="18"/>
      <c r="I350" s="18"/>
      <c r="J350" s="11"/>
      <c r="K350" s="42"/>
    </row>
    <row r="351" spans="1:11" ht="13" x14ac:dyDescent="0.15">
      <c r="A351" s="43"/>
      <c r="B351" s="11"/>
      <c r="C351" s="18"/>
      <c r="D351" s="19"/>
      <c r="E351" s="18"/>
      <c r="F351" s="35"/>
      <c r="G351" s="35"/>
      <c r="H351" s="18"/>
      <c r="I351" s="18"/>
      <c r="J351" s="11"/>
      <c r="K351" s="42"/>
    </row>
    <row r="352" spans="1:11" ht="13" x14ac:dyDescent="0.15">
      <c r="A352" s="44"/>
      <c r="B352" s="11"/>
      <c r="C352" s="18"/>
      <c r="D352" s="19"/>
      <c r="E352" s="18"/>
      <c r="F352" s="35"/>
      <c r="G352" s="35"/>
      <c r="H352" s="18"/>
      <c r="I352" s="18"/>
      <c r="J352" s="11"/>
      <c r="K352" s="42"/>
    </row>
    <row r="353" spans="1:11" ht="13" x14ac:dyDescent="0.15">
      <c r="A353" s="44"/>
      <c r="B353" s="11"/>
      <c r="C353" s="18"/>
      <c r="D353" s="19"/>
      <c r="E353" s="18"/>
      <c r="F353" s="35"/>
      <c r="G353" s="35"/>
      <c r="H353" s="18"/>
      <c r="I353" s="18"/>
      <c r="J353" s="11"/>
      <c r="K353" s="42"/>
    </row>
    <row r="354" spans="1:11" ht="13" x14ac:dyDescent="0.15">
      <c r="A354" s="44"/>
      <c r="B354" s="11"/>
      <c r="C354" s="18"/>
      <c r="D354" s="19"/>
      <c r="E354" s="18"/>
      <c r="F354" s="35"/>
      <c r="G354" s="35"/>
      <c r="H354" s="18"/>
      <c r="I354" s="18"/>
      <c r="J354" s="11"/>
      <c r="K354" s="42"/>
    </row>
    <row r="355" spans="1:11" ht="13" x14ac:dyDescent="0.15">
      <c r="A355" s="44"/>
      <c r="B355" s="11"/>
      <c r="C355" s="18"/>
      <c r="D355" s="19"/>
      <c r="E355" s="18"/>
      <c r="F355" s="35"/>
      <c r="G355" s="35"/>
      <c r="H355" s="18"/>
      <c r="I355" s="18"/>
      <c r="J355" s="11"/>
      <c r="K355" s="42"/>
    </row>
    <row r="356" spans="1:11" ht="13" x14ac:dyDescent="0.15">
      <c r="A356" s="44"/>
      <c r="B356" s="11"/>
      <c r="C356" s="18"/>
      <c r="D356" s="19"/>
      <c r="E356" s="18"/>
      <c r="F356" s="35"/>
      <c r="G356" s="35"/>
      <c r="H356" s="18"/>
      <c r="I356" s="18"/>
      <c r="J356" s="11"/>
      <c r="K356" s="42"/>
    </row>
    <row r="357" spans="1:11" ht="13" x14ac:dyDescent="0.15">
      <c r="A357" s="44"/>
      <c r="B357" s="11"/>
      <c r="C357" s="18"/>
      <c r="D357" s="19"/>
      <c r="E357" s="18"/>
      <c r="F357" s="35"/>
      <c r="G357" s="35"/>
      <c r="H357" s="18"/>
      <c r="I357" s="18"/>
      <c r="J357" s="11"/>
      <c r="K357" s="42"/>
    </row>
    <row r="358" spans="1:11" ht="13" x14ac:dyDescent="0.15">
      <c r="A358" s="44"/>
      <c r="B358" s="11"/>
      <c r="C358" s="18"/>
      <c r="D358" s="19"/>
      <c r="E358" s="18"/>
      <c r="F358" s="35"/>
      <c r="G358" s="35"/>
      <c r="H358" s="18"/>
      <c r="I358" s="18"/>
      <c r="J358" s="11"/>
      <c r="K358" s="42"/>
    </row>
    <row r="359" spans="1:11" ht="13" x14ac:dyDescent="0.15">
      <c r="A359" s="44"/>
      <c r="B359" s="11"/>
      <c r="C359" s="18"/>
      <c r="D359" s="19"/>
      <c r="E359" s="18"/>
      <c r="F359" s="35"/>
      <c r="G359" s="35"/>
      <c r="H359" s="18"/>
      <c r="I359" s="18"/>
      <c r="J359" s="11"/>
      <c r="K359" s="42"/>
    </row>
    <row r="360" spans="1:11" ht="13" x14ac:dyDescent="0.15">
      <c r="A360" s="44"/>
      <c r="B360" s="11"/>
      <c r="C360" s="18"/>
      <c r="D360" s="19"/>
      <c r="E360" s="18"/>
      <c r="F360" s="35"/>
      <c r="G360" s="35"/>
      <c r="H360" s="18"/>
      <c r="I360" s="18"/>
      <c r="J360" s="11"/>
      <c r="K360" s="42"/>
    </row>
    <row r="361" spans="1:11" ht="13" x14ac:dyDescent="0.15">
      <c r="A361" s="44"/>
      <c r="B361" s="11"/>
      <c r="C361" s="18"/>
      <c r="D361" s="19"/>
      <c r="E361" s="18"/>
      <c r="F361" s="35"/>
      <c r="G361" s="35"/>
      <c r="H361" s="18"/>
      <c r="I361" s="18"/>
      <c r="J361" s="11"/>
      <c r="K361" s="42"/>
    </row>
    <row r="362" spans="1:11" ht="13" x14ac:dyDescent="0.15">
      <c r="A362" s="44"/>
      <c r="B362" s="11"/>
      <c r="C362" s="18"/>
      <c r="D362" s="19"/>
      <c r="E362" s="18"/>
      <c r="F362" s="35"/>
      <c r="G362" s="35"/>
      <c r="H362" s="18"/>
      <c r="I362" s="18"/>
      <c r="J362" s="11"/>
      <c r="K362" s="42"/>
    </row>
    <row r="363" spans="1:11" ht="13" x14ac:dyDescent="0.15">
      <c r="A363" s="44"/>
      <c r="B363" s="11"/>
      <c r="C363" s="18"/>
      <c r="D363" s="19"/>
      <c r="E363" s="18"/>
      <c r="F363" s="35"/>
      <c r="G363" s="35"/>
      <c r="H363" s="18"/>
      <c r="I363" s="18"/>
      <c r="J363" s="11"/>
      <c r="K363" s="42"/>
    </row>
    <row r="364" spans="1:11" ht="13" x14ac:dyDescent="0.15">
      <c r="A364" s="44"/>
      <c r="B364" s="11"/>
      <c r="C364" s="18"/>
      <c r="D364" s="19"/>
      <c r="E364" s="18"/>
      <c r="F364" s="35"/>
      <c r="G364" s="35"/>
      <c r="H364" s="18"/>
      <c r="I364" s="18"/>
      <c r="J364" s="11"/>
      <c r="K364" s="42"/>
    </row>
    <row r="365" spans="1:11" ht="13" x14ac:dyDescent="0.15">
      <c r="A365" s="44"/>
      <c r="B365" s="11"/>
      <c r="C365" s="18"/>
      <c r="D365" s="19"/>
      <c r="E365" s="18"/>
      <c r="F365" s="35"/>
      <c r="G365" s="35"/>
      <c r="H365" s="18"/>
      <c r="I365" s="18"/>
      <c r="J365" s="11"/>
      <c r="K365" s="42"/>
    </row>
    <row r="366" spans="1:11" ht="13" x14ac:dyDescent="0.15">
      <c r="A366" s="44"/>
      <c r="B366" s="11"/>
      <c r="C366" s="18"/>
      <c r="D366" s="19"/>
      <c r="E366" s="18"/>
      <c r="F366" s="35"/>
      <c r="G366" s="35"/>
      <c r="H366" s="18"/>
      <c r="I366" s="18"/>
      <c r="J366" s="11"/>
      <c r="K366" s="42"/>
    </row>
    <row r="367" spans="1:11" ht="13" x14ac:dyDescent="0.15">
      <c r="A367" s="44"/>
      <c r="B367" s="11"/>
      <c r="C367" s="18"/>
      <c r="D367" s="19"/>
      <c r="E367" s="18"/>
      <c r="F367" s="35"/>
      <c r="G367" s="35"/>
      <c r="H367" s="18"/>
      <c r="I367" s="18"/>
      <c r="J367" s="11"/>
      <c r="K367" s="42"/>
    </row>
    <row r="368" spans="1:11" ht="13" x14ac:dyDescent="0.15">
      <c r="A368" s="44"/>
      <c r="B368" s="11"/>
      <c r="C368" s="18"/>
      <c r="D368" s="19"/>
      <c r="E368" s="18"/>
      <c r="F368" s="35"/>
      <c r="G368" s="35"/>
      <c r="H368" s="18"/>
      <c r="I368" s="18"/>
      <c r="J368" s="11"/>
      <c r="K368" s="42"/>
    </row>
    <row r="369" spans="1:11" ht="13" x14ac:dyDescent="0.15">
      <c r="A369" s="44"/>
      <c r="B369" s="11"/>
      <c r="C369" s="18"/>
      <c r="D369" s="19"/>
      <c r="E369" s="18"/>
      <c r="F369" s="35"/>
      <c r="G369" s="35"/>
      <c r="H369" s="18"/>
      <c r="I369" s="18"/>
      <c r="J369" s="11"/>
      <c r="K369" s="42"/>
    </row>
    <row r="370" spans="1:11" ht="13" x14ac:dyDescent="0.15">
      <c r="A370" s="44"/>
      <c r="B370" s="11"/>
      <c r="C370" s="18"/>
      <c r="D370" s="19"/>
      <c r="E370" s="18"/>
      <c r="F370" s="35"/>
      <c r="G370" s="35"/>
      <c r="H370" s="18"/>
      <c r="I370" s="18"/>
      <c r="J370" s="11"/>
      <c r="K370" s="42"/>
    </row>
    <row r="371" spans="1:11" ht="13" x14ac:dyDescent="0.15">
      <c r="A371" s="44"/>
      <c r="B371" s="11"/>
      <c r="C371" s="18"/>
      <c r="D371" s="19"/>
      <c r="E371" s="18"/>
      <c r="F371" s="35"/>
      <c r="G371" s="35"/>
      <c r="H371" s="18"/>
      <c r="I371" s="18"/>
      <c r="J371" s="11"/>
      <c r="K371" s="42"/>
    </row>
    <row r="372" spans="1:11" ht="13" x14ac:dyDescent="0.15">
      <c r="A372" s="44"/>
      <c r="B372" s="11"/>
      <c r="C372" s="18"/>
      <c r="D372" s="19"/>
      <c r="E372" s="18"/>
      <c r="F372" s="35"/>
      <c r="G372" s="35"/>
      <c r="H372" s="18"/>
      <c r="I372" s="18"/>
      <c r="J372" s="11"/>
      <c r="K372" s="42"/>
    </row>
    <row r="373" spans="1:11" ht="13" x14ac:dyDescent="0.15">
      <c r="A373" s="44"/>
      <c r="B373" s="11"/>
      <c r="C373" s="18"/>
      <c r="D373" s="19"/>
      <c r="E373" s="18"/>
      <c r="F373" s="35"/>
      <c r="G373" s="35"/>
      <c r="H373" s="18"/>
      <c r="I373" s="18"/>
      <c r="J373" s="11"/>
      <c r="K373" s="42"/>
    </row>
    <row r="374" spans="1:11" ht="13" x14ac:dyDescent="0.15">
      <c r="A374" s="44"/>
      <c r="B374" s="11"/>
      <c r="C374" s="18"/>
      <c r="D374" s="19"/>
      <c r="E374" s="18"/>
      <c r="F374" s="35"/>
      <c r="G374" s="35"/>
      <c r="H374" s="18"/>
      <c r="I374" s="18"/>
      <c r="J374" s="11"/>
      <c r="K374" s="42"/>
    </row>
    <row r="375" spans="1:11" ht="13" x14ac:dyDescent="0.15">
      <c r="A375" s="44"/>
      <c r="B375" s="11"/>
      <c r="C375" s="18"/>
      <c r="D375" s="19"/>
      <c r="E375" s="18"/>
      <c r="F375" s="35"/>
      <c r="G375" s="35"/>
      <c r="H375" s="18"/>
      <c r="I375" s="18"/>
      <c r="J375" s="11"/>
      <c r="K375" s="42"/>
    </row>
    <row r="376" spans="1:11" ht="13" x14ac:dyDescent="0.15">
      <c r="A376" s="44"/>
      <c r="B376" s="11"/>
      <c r="C376" s="18"/>
      <c r="D376" s="19"/>
      <c r="E376" s="18"/>
      <c r="F376" s="35"/>
      <c r="G376" s="35"/>
      <c r="H376" s="18"/>
      <c r="I376" s="18"/>
      <c r="J376" s="11"/>
      <c r="K376" s="42"/>
    </row>
    <row r="377" spans="1:11" ht="13" x14ac:dyDescent="0.15">
      <c r="A377" s="44"/>
      <c r="B377" s="11"/>
      <c r="C377" s="18"/>
      <c r="D377" s="19"/>
      <c r="E377" s="18"/>
      <c r="F377" s="35"/>
      <c r="G377" s="35"/>
      <c r="H377" s="18"/>
      <c r="I377" s="18"/>
      <c r="J377" s="11"/>
      <c r="K377" s="42"/>
    </row>
    <row r="378" spans="1:11" ht="13" x14ac:dyDescent="0.15">
      <c r="A378" s="44"/>
      <c r="B378" s="11"/>
      <c r="C378" s="18"/>
      <c r="D378" s="19"/>
      <c r="E378" s="18"/>
      <c r="F378" s="35"/>
      <c r="G378" s="35"/>
      <c r="H378" s="18"/>
      <c r="I378" s="18"/>
      <c r="J378" s="11"/>
      <c r="K378" s="42"/>
    </row>
    <row r="379" spans="1:11" ht="13" x14ac:dyDescent="0.15">
      <c r="A379" s="44"/>
      <c r="B379" s="11"/>
      <c r="C379" s="18"/>
      <c r="D379" s="19"/>
      <c r="E379" s="18"/>
      <c r="F379" s="35"/>
      <c r="G379" s="35"/>
      <c r="H379" s="18"/>
      <c r="I379" s="18"/>
      <c r="J379" s="11"/>
      <c r="K379" s="42"/>
    </row>
    <row r="380" spans="1:11" ht="13" x14ac:dyDescent="0.15">
      <c r="A380" s="44"/>
      <c r="B380" s="11"/>
      <c r="C380" s="18"/>
      <c r="D380" s="19"/>
      <c r="E380" s="18"/>
      <c r="F380" s="35"/>
      <c r="G380" s="35"/>
      <c r="H380" s="18"/>
      <c r="I380" s="18"/>
      <c r="J380" s="11"/>
      <c r="K380" s="42"/>
    </row>
    <row r="381" spans="1:11" ht="13" x14ac:dyDescent="0.15">
      <c r="A381" s="44"/>
      <c r="B381" s="11"/>
      <c r="C381" s="18"/>
      <c r="D381" s="19"/>
      <c r="E381" s="18"/>
      <c r="F381" s="35"/>
      <c r="G381" s="35"/>
      <c r="H381" s="18"/>
      <c r="I381" s="18"/>
      <c r="J381" s="11"/>
      <c r="K381" s="42"/>
    </row>
    <row r="382" spans="1:11" ht="13" x14ac:dyDescent="0.15">
      <c r="A382" s="44"/>
      <c r="B382" s="11"/>
      <c r="C382" s="18"/>
      <c r="D382" s="19"/>
      <c r="E382" s="18"/>
      <c r="F382" s="35"/>
      <c r="G382" s="35"/>
      <c r="H382" s="18"/>
      <c r="I382" s="18"/>
      <c r="J382" s="11"/>
      <c r="K382" s="42"/>
    </row>
    <row r="383" spans="1:11" ht="13" x14ac:dyDescent="0.15">
      <c r="A383" s="44"/>
      <c r="B383" s="11"/>
      <c r="C383" s="18"/>
      <c r="D383" s="19"/>
      <c r="E383" s="18"/>
      <c r="F383" s="35"/>
      <c r="G383" s="35"/>
      <c r="H383" s="18"/>
      <c r="I383" s="18"/>
      <c r="J383" s="11"/>
      <c r="K383" s="42"/>
    </row>
    <row r="384" spans="1:11" ht="13" x14ac:dyDescent="0.15">
      <c r="A384" s="44"/>
      <c r="B384" s="11"/>
      <c r="C384" s="18"/>
      <c r="D384" s="19"/>
      <c r="E384" s="18"/>
      <c r="F384" s="35"/>
      <c r="G384" s="35"/>
      <c r="H384" s="18"/>
      <c r="I384" s="18"/>
      <c r="J384" s="11"/>
      <c r="K384" s="42"/>
    </row>
    <row r="385" spans="1:11" ht="13" x14ac:dyDescent="0.15">
      <c r="A385" s="44"/>
      <c r="B385" s="11"/>
      <c r="C385" s="18"/>
      <c r="D385" s="19"/>
      <c r="E385" s="18"/>
      <c r="F385" s="35"/>
      <c r="G385" s="35"/>
      <c r="H385" s="18"/>
      <c r="I385" s="18"/>
      <c r="J385" s="11"/>
      <c r="K385" s="42"/>
    </row>
    <row r="386" spans="1:11" ht="13" x14ac:dyDescent="0.15">
      <c r="A386" s="44"/>
      <c r="B386" s="11"/>
      <c r="C386" s="18"/>
      <c r="D386" s="19"/>
      <c r="E386" s="18"/>
      <c r="F386" s="35"/>
      <c r="G386" s="35"/>
      <c r="H386" s="18"/>
      <c r="I386" s="18"/>
      <c r="J386" s="11"/>
      <c r="K386" s="42"/>
    </row>
    <row r="387" spans="1:11" ht="13" x14ac:dyDescent="0.15">
      <c r="A387" s="44"/>
      <c r="B387" s="11"/>
      <c r="C387" s="18"/>
      <c r="D387" s="19"/>
      <c r="E387" s="18"/>
      <c r="F387" s="35"/>
      <c r="G387" s="35"/>
      <c r="H387" s="18"/>
      <c r="I387" s="18"/>
      <c r="J387" s="11"/>
      <c r="K387" s="42"/>
    </row>
    <row r="388" spans="1:11" ht="13" x14ac:dyDescent="0.15">
      <c r="A388" s="44"/>
      <c r="B388" s="11"/>
      <c r="C388" s="18"/>
      <c r="D388" s="19"/>
      <c r="E388" s="18"/>
      <c r="F388" s="35"/>
      <c r="G388" s="35"/>
      <c r="H388" s="18"/>
      <c r="I388" s="18"/>
      <c r="J388" s="11"/>
      <c r="K388" s="42"/>
    </row>
    <row r="389" spans="1:11" ht="13" x14ac:dyDescent="0.15">
      <c r="A389" s="44"/>
      <c r="B389" s="11"/>
      <c r="C389" s="18"/>
      <c r="D389" s="19"/>
      <c r="E389" s="18"/>
      <c r="F389" s="35"/>
      <c r="G389" s="35"/>
      <c r="H389" s="18"/>
      <c r="I389" s="18"/>
      <c r="J389" s="11"/>
      <c r="K389" s="42"/>
    </row>
    <row r="390" spans="1:11" ht="13" x14ac:dyDescent="0.15">
      <c r="A390" s="44"/>
      <c r="B390" s="11"/>
      <c r="C390" s="18"/>
      <c r="D390" s="19"/>
      <c r="E390" s="18"/>
      <c r="F390" s="35"/>
      <c r="G390" s="35"/>
      <c r="H390" s="18"/>
      <c r="I390" s="18"/>
      <c r="J390" s="11"/>
      <c r="K390" s="42"/>
    </row>
    <row r="391" spans="1:11" ht="13" x14ac:dyDescent="0.15">
      <c r="A391" s="44"/>
      <c r="B391" s="11"/>
      <c r="C391" s="18"/>
      <c r="D391" s="19"/>
      <c r="E391" s="18"/>
      <c r="F391" s="35"/>
      <c r="G391" s="35"/>
      <c r="H391" s="18"/>
      <c r="I391" s="18"/>
      <c r="J391" s="11"/>
      <c r="K391" s="42"/>
    </row>
    <row r="392" spans="1:11" ht="13" x14ac:dyDescent="0.15">
      <c r="A392" s="44"/>
      <c r="B392" s="11"/>
      <c r="C392" s="18"/>
      <c r="D392" s="19"/>
      <c r="E392" s="18"/>
      <c r="F392" s="35"/>
      <c r="G392" s="35"/>
      <c r="H392" s="18"/>
      <c r="I392" s="18"/>
      <c r="J392" s="11"/>
      <c r="K392" s="42"/>
    </row>
    <row r="393" spans="1:11" ht="13" x14ac:dyDescent="0.15">
      <c r="A393" s="44"/>
      <c r="B393" s="11"/>
      <c r="C393" s="18"/>
      <c r="D393" s="19"/>
      <c r="E393" s="18"/>
      <c r="F393" s="35"/>
      <c r="G393" s="35"/>
      <c r="H393" s="18"/>
      <c r="I393" s="18"/>
      <c r="J393" s="11"/>
      <c r="K393" s="42"/>
    </row>
    <row r="394" spans="1:11" ht="13" x14ac:dyDescent="0.15">
      <c r="A394" s="44"/>
      <c r="B394" s="11"/>
      <c r="C394" s="18"/>
      <c r="D394" s="19"/>
      <c r="E394" s="18"/>
      <c r="F394" s="35"/>
      <c r="G394" s="35"/>
      <c r="H394" s="18"/>
      <c r="I394" s="18"/>
      <c r="J394" s="11"/>
      <c r="K394" s="42"/>
    </row>
    <row r="395" spans="1:11" ht="13" x14ac:dyDescent="0.15">
      <c r="A395" s="44"/>
      <c r="B395" s="11"/>
      <c r="C395" s="18"/>
      <c r="D395" s="19"/>
      <c r="E395" s="18"/>
      <c r="F395" s="35"/>
      <c r="G395" s="35"/>
      <c r="H395" s="18"/>
      <c r="I395" s="18"/>
      <c r="J395" s="11"/>
      <c r="K395" s="42"/>
    </row>
    <row r="396" spans="1:11" ht="13" x14ac:dyDescent="0.15">
      <c r="A396" s="44"/>
      <c r="B396" s="11"/>
      <c r="C396" s="18"/>
      <c r="D396" s="19"/>
      <c r="E396" s="18"/>
      <c r="F396" s="35"/>
      <c r="G396" s="35"/>
      <c r="H396" s="18"/>
      <c r="I396" s="18"/>
      <c r="J396" s="11"/>
      <c r="K396" s="42"/>
    </row>
    <row r="397" spans="1:11" ht="13" x14ac:dyDescent="0.15">
      <c r="A397" s="44"/>
      <c r="B397" s="11"/>
      <c r="C397" s="18"/>
      <c r="D397" s="19"/>
      <c r="E397" s="18"/>
      <c r="F397" s="35"/>
      <c r="G397" s="35"/>
      <c r="H397" s="18"/>
      <c r="I397" s="18"/>
      <c r="J397" s="11"/>
      <c r="K397" s="42"/>
    </row>
    <row r="398" spans="1:11" ht="13" x14ac:dyDescent="0.15">
      <c r="A398" s="44"/>
      <c r="B398" s="11"/>
      <c r="C398" s="18"/>
      <c r="D398" s="19"/>
      <c r="E398" s="18"/>
      <c r="F398" s="35"/>
      <c r="G398" s="35"/>
      <c r="H398" s="18"/>
      <c r="I398" s="18"/>
      <c r="J398" s="11"/>
      <c r="K398" s="42"/>
    </row>
    <row r="399" spans="1:11" ht="13" x14ac:dyDescent="0.15">
      <c r="A399" s="44"/>
      <c r="B399" s="11"/>
      <c r="C399" s="18"/>
      <c r="D399" s="19"/>
      <c r="E399" s="18"/>
      <c r="F399" s="35"/>
      <c r="G399" s="35"/>
      <c r="H399" s="18"/>
      <c r="I399" s="18"/>
      <c r="J399" s="11"/>
      <c r="K399" s="42"/>
    </row>
    <row r="400" spans="1:11" ht="13" x14ac:dyDescent="0.15">
      <c r="A400" s="44"/>
      <c r="B400" s="11"/>
      <c r="C400" s="18"/>
      <c r="D400" s="19"/>
      <c r="E400" s="18"/>
      <c r="F400" s="35"/>
      <c r="G400" s="35"/>
      <c r="H400" s="18"/>
      <c r="I400" s="18"/>
      <c r="J400" s="11"/>
      <c r="K400" s="42"/>
    </row>
    <row r="401" spans="1:11" ht="13" x14ac:dyDescent="0.15">
      <c r="A401" s="44"/>
      <c r="B401" s="11"/>
      <c r="C401" s="18"/>
      <c r="D401" s="19"/>
      <c r="E401" s="18"/>
      <c r="F401" s="35"/>
      <c r="G401" s="35"/>
      <c r="H401" s="18"/>
      <c r="I401" s="18"/>
      <c r="J401" s="11"/>
      <c r="K401" s="42"/>
    </row>
    <row r="402" spans="1:11" ht="13" x14ac:dyDescent="0.15">
      <c r="A402" s="44"/>
      <c r="B402" s="11"/>
      <c r="C402" s="18"/>
      <c r="D402" s="19"/>
      <c r="E402" s="18"/>
      <c r="F402" s="35"/>
      <c r="G402" s="35"/>
      <c r="H402" s="18"/>
      <c r="I402" s="18"/>
      <c r="J402" s="11"/>
      <c r="K402" s="42"/>
    </row>
    <row r="403" spans="1:11" ht="13" x14ac:dyDescent="0.15">
      <c r="A403" s="44"/>
      <c r="B403" s="11"/>
      <c r="C403" s="18"/>
      <c r="D403" s="19"/>
      <c r="E403" s="18"/>
      <c r="F403" s="35"/>
      <c r="G403" s="35"/>
      <c r="H403" s="18"/>
      <c r="I403" s="18"/>
      <c r="J403" s="11"/>
      <c r="K403" s="42"/>
    </row>
    <row r="404" spans="1:11" ht="13" x14ac:dyDescent="0.15">
      <c r="A404" s="44"/>
      <c r="B404" s="11"/>
      <c r="C404" s="18"/>
      <c r="D404" s="19"/>
      <c r="E404" s="18"/>
      <c r="F404" s="35"/>
      <c r="G404" s="35"/>
      <c r="H404" s="18"/>
      <c r="I404" s="18"/>
      <c r="J404" s="11"/>
      <c r="K404" s="42"/>
    </row>
    <row r="405" spans="1:11" ht="13" x14ac:dyDescent="0.15">
      <c r="A405" s="44"/>
      <c r="B405" s="11"/>
      <c r="C405" s="18"/>
      <c r="D405" s="19"/>
      <c r="E405" s="18"/>
      <c r="F405" s="35"/>
      <c r="G405" s="35"/>
      <c r="H405" s="18"/>
      <c r="I405" s="18"/>
      <c r="J405" s="11"/>
      <c r="K405" s="42"/>
    </row>
    <row r="406" spans="1:11" ht="13" x14ac:dyDescent="0.15">
      <c r="A406" s="44"/>
      <c r="B406" s="11"/>
      <c r="C406" s="18"/>
      <c r="D406" s="19"/>
      <c r="E406" s="18"/>
      <c r="F406" s="35"/>
      <c r="G406" s="35"/>
      <c r="H406" s="18"/>
      <c r="I406" s="18"/>
      <c r="J406" s="11"/>
      <c r="K406" s="42"/>
    </row>
    <row r="407" spans="1:11" ht="13" x14ac:dyDescent="0.15">
      <c r="A407" s="44"/>
      <c r="B407" s="11"/>
      <c r="C407" s="18"/>
      <c r="D407" s="19"/>
      <c r="E407" s="18"/>
      <c r="F407" s="35"/>
      <c r="G407" s="35"/>
      <c r="H407" s="18"/>
      <c r="I407" s="18"/>
      <c r="J407" s="11"/>
      <c r="K407" s="42"/>
    </row>
    <row r="408" spans="1:11" ht="13" x14ac:dyDescent="0.15">
      <c r="A408" s="44"/>
      <c r="B408" s="11"/>
      <c r="C408" s="18"/>
      <c r="D408" s="19"/>
      <c r="E408" s="18"/>
      <c r="F408" s="35"/>
      <c r="G408" s="35"/>
      <c r="H408" s="18"/>
      <c r="I408" s="18"/>
      <c r="J408" s="11"/>
      <c r="K408" s="42"/>
    </row>
    <row r="409" spans="1:11" ht="13" x14ac:dyDescent="0.15">
      <c r="A409" s="44"/>
      <c r="B409" s="11"/>
      <c r="C409" s="18"/>
      <c r="D409" s="19"/>
      <c r="E409" s="18"/>
      <c r="F409" s="35"/>
      <c r="G409" s="35"/>
      <c r="H409" s="18"/>
      <c r="I409" s="18"/>
      <c r="J409" s="11"/>
      <c r="K409" s="42"/>
    </row>
    <row r="410" spans="1:11" ht="13" x14ac:dyDescent="0.15">
      <c r="A410" s="44"/>
      <c r="B410" s="11"/>
      <c r="C410" s="18"/>
      <c r="D410" s="19"/>
      <c r="E410" s="18"/>
      <c r="F410" s="35"/>
      <c r="G410" s="35"/>
      <c r="H410" s="18"/>
      <c r="I410" s="18"/>
      <c r="J410" s="11"/>
      <c r="K410" s="42"/>
    </row>
    <row r="411" spans="1:11" ht="13" x14ac:dyDescent="0.15">
      <c r="A411" s="44"/>
      <c r="B411" s="11"/>
      <c r="C411" s="18"/>
      <c r="D411" s="19"/>
      <c r="E411" s="18"/>
      <c r="F411" s="35"/>
      <c r="G411" s="35"/>
      <c r="H411" s="18"/>
      <c r="I411" s="18"/>
      <c r="J411" s="11"/>
      <c r="K411" s="42"/>
    </row>
    <row r="412" spans="1:11" ht="13" x14ac:dyDescent="0.15">
      <c r="A412" s="44"/>
      <c r="B412" s="11"/>
      <c r="C412" s="18"/>
      <c r="D412" s="19"/>
      <c r="E412" s="18"/>
      <c r="F412" s="35"/>
      <c r="G412" s="35"/>
      <c r="H412" s="18"/>
      <c r="I412" s="18"/>
      <c r="J412" s="11"/>
      <c r="K412" s="42"/>
    </row>
    <row r="413" spans="1:11" ht="13" x14ac:dyDescent="0.15">
      <c r="A413" s="44"/>
      <c r="B413" s="11"/>
      <c r="C413" s="18"/>
      <c r="D413" s="19"/>
      <c r="E413" s="18"/>
      <c r="F413" s="35"/>
      <c r="G413" s="35"/>
      <c r="H413" s="18"/>
      <c r="I413" s="18"/>
      <c r="J413" s="11"/>
      <c r="K413" s="42"/>
    </row>
    <row r="414" spans="1:11" ht="13" x14ac:dyDescent="0.15">
      <c r="A414" s="44"/>
      <c r="B414" s="11"/>
      <c r="C414" s="18"/>
      <c r="D414" s="19"/>
      <c r="E414" s="18"/>
      <c r="F414" s="35"/>
      <c r="G414" s="35"/>
      <c r="H414" s="18"/>
      <c r="I414" s="18"/>
      <c r="J414" s="11"/>
      <c r="K414" s="42"/>
    </row>
    <row r="415" spans="1:11" ht="13" x14ac:dyDescent="0.15">
      <c r="A415" s="44"/>
      <c r="B415" s="11"/>
      <c r="C415" s="18"/>
      <c r="D415" s="19"/>
      <c r="E415" s="18"/>
      <c r="F415" s="35"/>
      <c r="G415" s="35"/>
      <c r="H415" s="18"/>
      <c r="I415" s="18"/>
      <c r="J415" s="11"/>
      <c r="K415" s="42"/>
    </row>
    <row r="416" spans="1:11" ht="13" x14ac:dyDescent="0.15">
      <c r="A416" s="44"/>
      <c r="B416" s="11"/>
      <c r="C416" s="18"/>
      <c r="D416" s="19"/>
      <c r="E416" s="18"/>
      <c r="F416" s="35"/>
      <c r="G416" s="35"/>
      <c r="H416" s="18"/>
      <c r="I416" s="18"/>
      <c r="J416" s="11"/>
      <c r="K416" s="42"/>
    </row>
    <row r="417" spans="1:11" ht="13" x14ac:dyDescent="0.15">
      <c r="A417" s="44"/>
      <c r="B417" s="11"/>
      <c r="C417" s="18"/>
      <c r="D417" s="19"/>
      <c r="E417" s="18"/>
      <c r="F417" s="35"/>
      <c r="G417" s="35"/>
      <c r="H417" s="18"/>
      <c r="I417" s="18"/>
      <c r="J417" s="11"/>
      <c r="K417" s="42"/>
    </row>
    <row r="418" spans="1:11" ht="13" x14ac:dyDescent="0.15">
      <c r="A418" s="44"/>
      <c r="B418" s="11"/>
      <c r="C418" s="18"/>
      <c r="D418" s="19"/>
      <c r="E418" s="18"/>
      <c r="F418" s="35"/>
      <c r="G418" s="35"/>
      <c r="H418" s="18"/>
      <c r="I418" s="18"/>
      <c r="J418" s="11"/>
      <c r="K418" s="42"/>
    </row>
    <row r="419" spans="1:11" ht="13" x14ac:dyDescent="0.15">
      <c r="A419" s="44"/>
      <c r="B419" s="11"/>
      <c r="C419" s="18"/>
      <c r="D419" s="19"/>
      <c r="E419" s="18"/>
      <c r="F419" s="35"/>
      <c r="G419" s="35"/>
      <c r="H419" s="18"/>
      <c r="I419" s="18"/>
      <c r="J419" s="11"/>
      <c r="K419" s="42"/>
    </row>
    <row r="420" spans="1:11" ht="13" x14ac:dyDescent="0.15">
      <c r="A420" s="44"/>
      <c r="B420" s="11"/>
      <c r="C420" s="18"/>
      <c r="D420" s="19"/>
      <c r="E420" s="18"/>
      <c r="F420" s="35"/>
      <c r="G420" s="35"/>
      <c r="H420" s="18"/>
      <c r="I420" s="18"/>
      <c r="J420" s="11"/>
      <c r="K420" s="42"/>
    </row>
    <row r="421" spans="1:11" ht="13" x14ac:dyDescent="0.15">
      <c r="A421" s="44"/>
      <c r="B421" s="11"/>
      <c r="C421" s="18"/>
      <c r="D421" s="19"/>
      <c r="E421" s="18"/>
      <c r="F421" s="35"/>
      <c r="G421" s="35"/>
      <c r="H421" s="18"/>
      <c r="I421" s="18"/>
      <c r="J421" s="11"/>
      <c r="K421" s="42"/>
    </row>
    <row r="422" spans="1:11" ht="13" x14ac:dyDescent="0.15">
      <c r="A422" s="44"/>
      <c r="B422" s="11"/>
      <c r="C422" s="18"/>
      <c r="D422" s="19"/>
      <c r="E422" s="18"/>
      <c r="F422" s="35"/>
      <c r="G422" s="35"/>
      <c r="H422" s="18"/>
      <c r="I422" s="18"/>
      <c r="J422" s="11"/>
      <c r="K422" s="42"/>
    </row>
    <row r="423" spans="1:11" ht="13" x14ac:dyDescent="0.15">
      <c r="A423" s="44"/>
      <c r="B423" s="11"/>
      <c r="C423" s="18"/>
      <c r="D423" s="19"/>
      <c r="E423" s="18"/>
      <c r="F423" s="35"/>
      <c r="G423" s="35"/>
      <c r="H423" s="18"/>
      <c r="I423" s="18"/>
      <c r="J423" s="11"/>
      <c r="K423" s="42"/>
    </row>
    <row r="424" spans="1:11" ht="13" x14ac:dyDescent="0.15">
      <c r="A424" s="44"/>
      <c r="B424" s="11"/>
      <c r="C424" s="18"/>
      <c r="D424" s="19"/>
      <c r="E424" s="18"/>
      <c r="F424" s="35"/>
      <c r="G424" s="35"/>
      <c r="H424" s="18"/>
      <c r="I424" s="18"/>
      <c r="J424" s="11"/>
      <c r="K424" s="42"/>
    </row>
    <row r="425" spans="1:11" ht="13" x14ac:dyDescent="0.15">
      <c r="A425" s="44"/>
      <c r="B425" s="11"/>
      <c r="C425" s="18"/>
      <c r="D425" s="19"/>
      <c r="E425" s="18"/>
      <c r="F425" s="35"/>
      <c r="G425" s="35"/>
      <c r="H425" s="18"/>
      <c r="I425" s="18"/>
      <c r="J425" s="11"/>
      <c r="K425" s="42"/>
    </row>
    <row r="426" spans="1:11" ht="13" x14ac:dyDescent="0.15">
      <c r="A426" s="44"/>
      <c r="B426" s="11"/>
      <c r="C426" s="18"/>
      <c r="D426" s="19"/>
      <c r="E426" s="18"/>
      <c r="F426" s="35"/>
      <c r="G426" s="35"/>
      <c r="H426" s="18"/>
      <c r="I426" s="18"/>
      <c r="J426" s="11"/>
      <c r="K426" s="42"/>
    </row>
    <row r="427" spans="1:11" ht="13" x14ac:dyDescent="0.15">
      <c r="A427" s="44"/>
      <c r="B427" s="11"/>
      <c r="C427" s="18"/>
      <c r="D427" s="19"/>
      <c r="E427" s="18"/>
      <c r="F427" s="35"/>
      <c r="G427" s="35"/>
      <c r="H427" s="18"/>
      <c r="I427" s="18"/>
      <c r="J427" s="11"/>
      <c r="K427" s="42"/>
    </row>
    <row r="428" spans="1:11" ht="13" x14ac:dyDescent="0.15">
      <c r="A428" s="44"/>
      <c r="B428" s="11"/>
      <c r="C428" s="18"/>
      <c r="D428" s="19"/>
      <c r="E428" s="18"/>
      <c r="F428" s="35"/>
      <c r="G428" s="35"/>
      <c r="H428" s="18"/>
      <c r="I428" s="18"/>
      <c r="J428" s="11"/>
      <c r="K428" s="42"/>
    </row>
    <row r="429" spans="1:11" ht="13" x14ac:dyDescent="0.15">
      <c r="A429" s="44"/>
      <c r="B429" s="11"/>
      <c r="C429" s="18"/>
      <c r="D429" s="19"/>
      <c r="E429" s="18"/>
      <c r="F429" s="35"/>
      <c r="G429" s="35"/>
      <c r="H429" s="18"/>
      <c r="I429" s="18"/>
      <c r="J429" s="11"/>
      <c r="K429" s="42"/>
    </row>
    <row r="430" spans="1:11" ht="13" x14ac:dyDescent="0.15">
      <c r="A430" s="44"/>
      <c r="B430" s="11"/>
      <c r="C430" s="18"/>
      <c r="D430" s="19"/>
      <c r="E430" s="18"/>
      <c r="F430" s="35"/>
      <c r="G430" s="35"/>
      <c r="H430" s="18"/>
      <c r="I430" s="18"/>
      <c r="J430" s="11"/>
      <c r="K430" s="42"/>
    </row>
    <row r="431" spans="1:11" ht="13" x14ac:dyDescent="0.15">
      <c r="A431" s="44"/>
      <c r="B431" s="11"/>
      <c r="C431" s="18"/>
      <c r="D431" s="19"/>
      <c r="E431" s="18"/>
      <c r="F431" s="35"/>
      <c r="G431" s="35"/>
      <c r="H431" s="18"/>
      <c r="I431" s="18"/>
      <c r="J431" s="11"/>
      <c r="K431" s="42"/>
    </row>
    <row r="432" spans="1:11" ht="13" x14ac:dyDescent="0.15">
      <c r="A432" s="44"/>
      <c r="B432" s="11"/>
      <c r="C432" s="18"/>
      <c r="D432" s="19"/>
      <c r="E432" s="18"/>
      <c r="F432" s="35"/>
      <c r="G432" s="35"/>
      <c r="H432" s="18"/>
      <c r="I432" s="18"/>
      <c r="J432" s="11"/>
      <c r="K432" s="42"/>
    </row>
    <row r="433" spans="1:11" ht="13" x14ac:dyDescent="0.15">
      <c r="A433" s="44"/>
      <c r="B433" s="11"/>
      <c r="C433" s="18"/>
      <c r="D433" s="19"/>
      <c r="E433" s="18"/>
      <c r="F433" s="35"/>
      <c r="G433" s="35"/>
      <c r="H433" s="18"/>
      <c r="I433" s="18"/>
      <c r="J433" s="11"/>
      <c r="K433" s="42"/>
    </row>
    <row r="434" spans="1:11" ht="13" x14ac:dyDescent="0.15">
      <c r="A434" s="44"/>
      <c r="B434" s="11"/>
      <c r="C434" s="18"/>
      <c r="D434" s="19"/>
      <c r="E434" s="18"/>
      <c r="F434" s="35"/>
      <c r="G434" s="35"/>
      <c r="H434" s="18"/>
      <c r="I434" s="18"/>
      <c r="J434" s="11"/>
      <c r="K434" s="42"/>
    </row>
    <row r="435" spans="1:11" ht="13" x14ac:dyDescent="0.15">
      <c r="A435" s="44"/>
      <c r="B435" s="11"/>
      <c r="C435" s="18"/>
      <c r="D435" s="19"/>
      <c r="E435" s="18"/>
      <c r="F435" s="35"/>
      <c r="G435" s="35"/>
      <c r="H435" s="18"/>
      <c r="I435" s="18"/>
      <c r="J435" s="11"/>
      <c r="K435" s="42"/>
    </row>
    <row r="436" spans="1:11" ht="13" x14ac:dyDescent="0.15">
      <c r="A436" s="44"/>
      <c r="B436" s="11"/>
      <c r="C436" s="18"/>
      <c r="D436" s="19"/>
      <c r="E436" s="18"/>
      <c r="F436" s="35"/>
      <c r="G436" s="35"/>
      <c r="H436" s="18"/>
      <c r="I436" s="18"/>
      <c r="J436" s="11"/>
      <c r="K436" s="42"/>
    </row>
    <row r="437" spans="1:11" ht="13" x14ac:dyDescent="0.15">
      <c r="A437" s="44"/>
      <c r="B437" s="11"/>
      <c r="C437" s="18"/>
      <c r="D437" s="19"/>
      <c r="E437" s="18"/>
      <c r="F437" s="35"/>
      <c r="G437" s="35"/>
      <c r="H437" s="18"/>
      <c r="I437" s="18"/>
      <c r="J437" s="11"/>
      <c r="K437" s="42"/>
    </row>
    <row r="438" spans="1:11" ht="13" x14ac:dyDescent="0.15">
      <c r="A438" s="44"/>
      <c r="B438" s="11"/>
      <c r="C438" s="18"/>
      <c r="D438" s="19"/>
      <c r="E438" s="18"/>
      <c r="F438" s="35"/>
      <c r="G438" s="35"/>
      <c r="H438" s="18"/>
      <c r="I438" s="18"/>
      <c r="J438" s="11"/>
      <c r="K438" s="42"/>
    </row>
    <row r="439" spans="1:11" ht="13" x14ac:dyDescent="0.15">
      <c r="A439" s="44"/>
      <c r="B439" s="11"/>
      <c r="C439" s="18"/>
      <c r="D439" s="19"/>
      <c r="E439" s="18"/>
      <c r="F439" s="35"/>
      <c r="G439" s="35"/>
      <c r="H439" s="18"/>
      <c r="I439" s="18"/>
      <c r="J439" s="11"/>
      <c r="K439" s="42"/>
    </row>
    <row r="440" spans="1:11" ht="13" x14ac:dyDescent="0.15">
      <c r="A440" s="44"/>
      <c r="B440" s="11"/>
      <c r="C440" s="18"/>
      <c r="D440" s="19"/>
      <c r="E440" s="18"/>
      <c r="F440" s="35"/>
      <c r="G440" s="35"/>
      <c r="H440" s="18"/>
      <c r="I440" s="18"/>
      <c r="J440" s="11"/>
      <c r="K440" s="42"/>
    </row>
    <row r="441" spans="1:11" ht="13" x14ac:dyDescent="0.15">
      <c r="A441" s="44"/>
      <c r="B441" s="11"/>
      <c r="C441" s="18"/>
      <c r="D441" s="19"/>
      <c r="E441" s="18"/>
      <c r="F441" s="35"/>
      <c r="G441" s="35"/>
      <c r="H441" s="18"/>
      <c r="I441" s="18"/>
      <c r="J441" s="11"/>
      <c r="K441" s="42"/>
    </row>
    <row r="442" spans="1:11" ht="13" x14ac:dyDescent="0.15">
      <c r="A442" s="44"/>
      <c r="B442" s="11"/>
      <c r="C442" s="18"/>
      <c r="D442" s="19"/>
      <c r="E442" s="18"/>
      <c r="F442" s="35"/>
      <c r="G442" s="35"/>
      <c r="H442" s="18"/>
      <c r="I442" s="18"/>
      <c r="J442" s="11"/>
      <c r="K442" s="42"/>
    </row>
    <row r="443" spans="1:11" ht="13" x14ac:dyDescent="0.15">
      <c r="A443" s="44"/>
      <c r="B443" s="11"/>
      <c r="C443" s="18"/>
      <c r="D443" s="19"/>
      <c r="E443" s="18"/>
      <c r="F443" s="35"/>
      <c r="G443" s="35"/>
      <c r="H443" s="18"/>
      <c r="I443" s="18"/>
      <c r="J443" s="11"/>
      <c r="K443" s="42"/>
    </row>
    <row r="444" spans="1:11" ht="13" x14ac:dyDescent="0.15">
      <c r="A444" s="44"/>
      <c r="B444" s="11"/>
      <c r="C444" s="18"/>
      <c r="D444" s="19"/>
      <c r="E444" s="18"/>
      <c r="F444" s="35"/>
      <c r="G444" s="35"/>
      <c r="H444" s="18"/>
      <c r="I444" s="18"/>
      <c r="J444" s="11"/>
      <c r="K444" s="42"/>
    </row>
    <row r="445" spans="1:11" ht="13" x14ac:dyDescent="0.15">
      <c r="A445" s="44"/>
      <c r="B445" s="11"/>
      <c r="C445" s="18"/>
      <c r="D445" s="19"/>
      <c r="E445" s="18"/>
      <c r="F445" s="35"/>
      <c r="G445" s="35"/>
      <c r="H445" s="18"/>
      <c r="I445" s="18"/>
      <c r="J445" s="11"/>
      <c r="K445" s="42"/>
    </row>
    <row r="446" spans="1:11" ht="13" x14ac:dyDescent="0.15">
      <c r="A446" s="44"/>
      <c r="B446" s="11"/>
      <c r="C446" s="18"/>
      <c r="D446" s="19"/>
      <c r="E446" s="18"/>
      <c r="F446" s="35"/>
      <c r="G446" s="35"/>
      <c r="H446" s="18"/>
      <c r="I446" s="18"/>
      <c r="J446" s="11"/>
      <c r="K446" s="42"/>
    </row>
    <row r="447" spans="1:11" ht="13" x14ac:dyDescent="0.15">
      <c r="A447" s="44"/>
      <c r="B447" s="11"/>
      <c r="C447" s="18"/>
      <c r="D447" s="19"/>
      <c r="E447" s="18"/>
      <c r="F447" s="35"/>
      <c r="G447" s="35"/>
      <c r="H447" s="18"/>
      <c r="I447" s="18"/>
      <c r="J447" s="11"/>
      <c r="K447" s="42"/>
    </row>
    <row r="448" spans="1:11" ht="13" x14ac:dyDescent="0.15">
      <c r="A448" s="44"/>
      <c r="B448" s="11"/>
      <c r="C448" s="18"/>
      <c r="D448" s="19"/>
      <c r="E448" s="18"/>
      <c r="F448" s="35"/>
      <c r="G448" s="35"/>
      <c r="H448" s="18"/>
      <c r="I448" s="18"/>
      <c r="J448" s="11"/>
      <c r="K448" s="42"/>
    </row>
    <row r="449" spans="1:11" ht="13" x14ac:dyDescent="0.15">
      <c r="A449" s="44"/>
      <c r="B449" s="11"/>
      <c r="C449" s="18"/>
      <c r="D449" s="19"/>
      <c r="E449" s="18"/>
      <c r="F449" s="35"/>
      <c r="G449" s="35"/>
      <c r="H449" s="18"/>
      <c r="I449" s="18"/>
      <c r="J449" s="11"/>
      <c r="K449" s="42"/>
    </row>
    <row r="450" spans="1:11" ht="13" x14ac:dyDescent="0.15">
      <c r="A450" s="44"/>
      <c r="B450" s="11"/>
      <c r="C450" s="18"/>
      <c r="D450" s="19"/>
      <c r="E450" s="18"/>
      <c r="F450" s="35"/>
      <c r="G450" s="35"/>
      <c r="H450" s="18"/>
      <c r="I450" s="18"/>
      <c r="J450" s="11"/>
      <c r="K450" s="42"/>
    </row>
    <row r="451" spans="1:11" ht="13" x14ac:dyDescent="0.15">
      <c r="A451" s="44"/>
      <c r="B451" s="11"/>
      <c r="C451" s="18"/>
      <c r="D451" s="19"/>
      <c r="E451" s="18"/>
      <c r="F451" s="35"/>
      <c r="G451" s="35"/>
      <c r="H451" s="18"/>
      <c r="I451" s="18"/>
      <c r="J451" s="11"/>
      <c r="K451" s="42"/>
    </row>
    <row r="452" spans="1:11" ht="13" x14ac:dyDescent="0.15">
      <c r="A452" s="44"/>
      <c r="B452" s="11"/>
      <c r="C452" s="18"/>
      <c r="D452" s="19"/>
      <c r="E452" s="18"/>
      <c r="F452" s="35"/>
      <c r="G452" s="35"/>
      <c r="H452" s="18"/>
      <c r="I452" s="18"/>
      <c r="J452" s="11"/>
      <c r="K452" s="42"/>
    </row>
    <row r="453" spans="1:11" ht="13" x14ac:dyDescent="0.15">
      <c r="A453" s="44"/>
      <c r="B453" s="11"/>
      <c r="C453" s="18"/>
      <c r="D453" s="19"/>
      <c r="E453" s="18"/>
      <c r="F453" s="35"/>
      <c r="G453" s="35"/>
      <c r="H453" s="18"/>
      <c r="I453" s="18"/>
      <c r="J453" s="11"/>
      <c r="K453" s="42"/>
    </row>
    <row r="454" spans="1:11" ht="13" x14ac:dyDescent="0.15">
      <c r="A454" s="44"/>
      <c r="B454" s="11"/>
      <c r="C454" s="18"/>
      <c r="D454" s="19"/>
      <c r="E454" s="18"/>
      <c r="F454" s="35"/>
      <c r="G454" s="35"/>
      <c r="H454" s="18"/>
      <c r="I454" s="18"/>
      <c r="J454" s="11"/>
      <c r="K454" s="42"/>
    </row>
    <row r="455" spans="1:11" ht="13" x14ac:dyDescent="0.15">
      <c r="A455" s="44"/>
      <c r="B455" s="11"/>
      <c r="C455" s="18"/>
      <c r="D455" s="19"/>
      <c r="E455" s="18"/>
      <c r="F455" s="35"/>
      <c r="G455" s="35"/>
      <c r="H455" s="18"/>
      <c r="I455" s="18"/>
      <c r="J455" s="11"/>
      <c r="K455" s="42"/>
    </row>
    <row r="456" spans="1:11" ht="13" x14ac:dyDescent="0.15">
      <c r="A456" s="44"/>
      <c r="B456" s="11"/>
      <c r="C456" s="18"/>
      <c r="D456" s="19"/>
      <c r="E456" s="18"/>
      <c r="F456" s="35"/>
      <c r="G456" s="35"/>
      <c r="H456" s="18"/>
      <c r="I456" s="18"/>
      <c r="J456" s="11"/>
      <c r="K456" s="42"/>
    </row>
    <row r="457" spans="1:11" ht="13" x14ac:dyDescent="0.15">
      <c r="A457" s="44"/>
      <c r="B457" s="11"/>
      <c r="C457" s="18"/>
      <c r="D457" s="19"/>
      <c r="E457" s="18"/>
      <c r="F457" s="35"/>
      <c r="G457" s="35"/>
      <c r="H457" s="18"/>
      <c r="I457" s="18"/>
      <c r="J457" s="11"/>
      <c r="K457" s="42"/>
    </row>
    <row r="458" spans="1:11" ht="13" x14ac:dyDescent="0.15">
      <c r="A458" s="44"/>
      <c r="B458" s="11"/>
      <c r="C458" s="18"/>
      <c r="D458" s="19"/>
      <c r="E458" s="18"/>
      <c r="F458" s="35"/>
      <c r="G458" s="35"/>
      <c r="H458" s="18"/>
      <c r="I458" s="18"/>
      <c r="J458" s="11"/>
      <c r="K458" s="42"/>
    </row>
    <row r="459" spans="1:11" ht="13" x14ac:dyDescent="0.15">
      <c r="A459" s="44"/>
      <c r="B459" s="11"/>
      <c r="C459" s="18"/>
      <c r="D459" s="19"/>
      <c r="E459" s="18"/>
      <c r="F459" s="35"/>
      <c r="G459" s="35"/>
      <c r="H459" s="18"/>
      <c r="I459" s="18"/>
      <c r="J459" s="11"/>
      <c r="K459" s="42"/>
    </row>
    <row r="460" spans="1:11" ht="13" x14ac:dyDescent="0.15">
      <c r="A460" s="44"/>
      <c r="B460" s="11"/>
      <c r="C460" s="18"/>
      <c r="D460" s="19"/>
      <c r="E460" s="18"/>
      <c r="F460" s="35"/>
      <c r="G460" s="35"/>
      <c r="H460" s="18"/>
      <c r="I460" s="18"/>
      <c r="J460" s="11"/>
      <c r="K460" s="42"/>
    </row>
    <row r="461" spans="1:11" ht="13" x14ac:dyDescent="0.15">
      <c r="A461" s="44"/>
      <c r="B461" s="11"/>
      <c r="C461" s="18"/>
      <c r="D461" s="19"/>
      <c r="E461" s="18"/>
      <c r="F461" s="35"/>
      <c r="G461" s="35"/>
      <c r="H461" s="18"/>
      <c r="I461" s="18"/>
      <c r="J461" s="11"/>
      <c r="K461" s="42"/>
    </row>
    <row r="462" spans="1:11" ht="13" x14ac:dyDescent="0.15">
      <c r="A462" s="44"/>
      <c r="B462" s="11"/>
      <c r="C462" s="18"/>
      <c r="D462" s="19"/>
      <c r="E462" s="18"/>
      <c r="F462" s="35"/>
      <c r="G462" s="35"/>
      <c r="H462" s="18"/>
      <c r="I462" s="18"/>
      <c r="J462" s="11"/>
      <c r="K462" s="42"/>
    </row>
    <row r="463" spans="1:11" ht="13" x14ac:dyDescent="0.15">
      <c r="A463" s="44"/>
      <c r="B463" s="11"/>
      <c r="C463" s="18"/>
      <c r="D463" s="19"/>
      <c r="E463" s="18"/>
      <c r="F463" s="35"/>
      <c r="G463" s="35"/>
      <c r="H463" s="18"/>
      <c r="I463" s="18"/>
      <c r="J463" s="11"/>
      <c r="K463" s="42"/>
    </row>
    <row r="464" spans="1:11" ht="13" x14ac:dyDescent="0.15">
      <c r="A464" s="44"/>
      <c r="B464" s="11"/>
      <c r="C464" s="18"/>
      <c r="D464" s="19"/>
      <c r="E464" s="18"/>
      <c r="F464" s="35"/>
      <c r="G464" s="35"/>
      <c r="H464" s="18"/>
      <c r="I464" s="18"/>
      <c r="J464" s="11"/>
      <c r="K464" s="42"/>
    </row>
    <row r="465" spans="1:11" ht="13" x14ac:dyDescent="0.15">
      <c r="A465" s="44"/>
      <c r="B465" s="11"/>
      <c r="C465" s="18"/>
      <c r="D465" s="19"/>
      <c r="E465" s="18"/>
      <c r="F465" s="35"/>
      <c r="G465" s="35"/>
      <c r="H465" s="18"/>
      <c r="I465" s="18"/>
      <c r="J465" s="11"/>
      <c r="K465" s="42"/>
    </row>
    <row r="466" spans="1:11" ht="13" x14ac:dyDescent="0.15">
      <c r="A466" s="44"/>
      <c r="B466" s="11"/>
      <c r="C466" s="18"/>
      <c r="D466" s="19"/>
      <c r="E466" s="18"/>
      <c r="F466" s="35"/>
      <c r="G466" s="35"/>
      <c r="H466" s="18"/>
      <c r="I466" s="18"/>
      <c r="J466" s="11"/>
      <c r="K466" s="42"/>
    </row>
    <row r="467" spans="1:11" ht="13" x14ac:dyDescent="0.15">
      <c r="A467" s="44"/>
      <c r="B467" s="11"/>
      <c r="C467" s="18"/>
      <c r="D467" s="19"/>
      <c r="E467" s="18"/>
      <c r="F467" s="35"/>
      <c r="G467" s="35"/>
      <c r="H467" s="18"/>
      <c r="I467" s="18"/>
      <c r="J467" s="11"/>
      <c r="K467" s="42"/>
    </row>
    <row r="468" spans="1:11" ht="13" x14ac:dyDescent="0.15">
      <c r="A468" s="44"/>
      <c r="B468" s="11"/>
      <c r="C468" s="18"/>
      <c r="D468" s="19"/>
      <c r="E468" s="18"/>
      <c r="F468" s="35"/>
      <c r="G468" s="35"/>
      <c r="H468" s="18"/>
      <c r="I468" s="18"/>
      <c r="J468" s="11"/>
      <c r="K468" s="42"/>
    </row>
    <row r="469" spans="1:11" ht="13" x14ac:dyDescent="0.15">
      <c r="A469" s="44"/>
      <c r="B469" s="11"/>
      <c r="C469" s="18"/>
      <c r="D469" s="19"/>
      <c r="E469" s="18"/>
      <c r="F469" s="35"/>
      <c r="G469" s="35"/>
      <c r="H469" s="18"/>
      <c r="I469" s="18"/>
      <c r="J469" s="11"/>
      <c r="K469" s="42"/>
    </row>
    <row r="470" spans="1:11" ht="13" x14ac:dyDescent="0.15">
      <c r="A470" s="44"/>
      <c r="B470" s="11"/>
      <c r="C470" s="18"/>
      <c r="D470" s="19"/>
      <c r="E470" s="18"/>
      <c r="F470" s="35"/>
      <c r="G470" s="35"/>
      <c r="H470" s="18"/>
      <c r="I470" s="18"/>
      <c r="J470" s="11"/>
      <c r="K470" s="42"/>
    </row>
    <row r="471" spans="1:11" ht="13" x14ac:dyDescent="0.15">
      <c r="A471" s="44"/>
      <c r="B471" s="11"/>
      <c r="C471" s="18"/>
      <c r="D471" s="19"/>
      <c r="E471" s="18"/>
      <c r="F471" s="35"/>
      <c r="G471" s="35"/>
      <c r="H471" s="18"/>
      <c r="I471" s="18"/>
      <c r="J471" s="11"/>
      <c r="K471" s="42"/>
    </row>
    <row r="472" spans="1:11" ht="13" x14ac:dyDescent="0.15">
      <c r="A472" s="44"/>
      <c r="B472" s="11"/>
      <c r="C472" s="18"/>
      <c r="D472" s="19"/>
      <c r="E472" s="18"/>
      <c r="F472" s="35"/>
      <c r="G472" s="35"/>
      <c r="H472" s="18"/>
      <c r="I472" s="18"/>
      <c r="J472" s="11"/>
      <c r="K472" s="42"/>
    </row>
    <row r="473" spans="1:11" ht="13" x14ac:dyDescent="0.15">
      <c r="A473" s="44"/>
      <c r="B473" s="11"/>
      <c r="C473" s="18"/>
      <c r="D473" s="19"/>
      <c r="E473" s="18"/>
      <c r="F473" s="35"/>
      <c r="G473" s="35"/>
      <c r="H473" s="18"/>
      <c r="I473" s="18"/>
      <c r="J473" s="11"/>
      <c r="K473" s="42"/>
    </row>
    <row r="474" spans="1:11" ht="13" x14ac:dyDescent="0.15">
      <c r="A474" s="44"/>
      <c r="B474" s="11"/>
      <c r="C474" s="18"/>
      <c r="D474" s="19"/>
      <c r="E474" s="18"/>
      <c r="F474" s="35"/>
      <c r="G474" s="35"/>
      <c r="H474" s="18"/>
      <c r="I474" s="18"/>
      <c r="J474" s="11"/>
      <c r="K474" s="42"/>
    </row>
    <row r="475" spans="1:11" ht="13" x14ac:dyDescent="0.15">
      <c r="A475" s="44"/>
      <c r="B475" s="11"/>
      <c r="C475" s="18"/>
      <c r="D475" s="19"/>
      <c r="E475" s="18"/>
      <c r="F475" s="35"/>
      <c r="G475" s="35"/>
      <c r="H475" s="18"/>
      <c r="I475" s="18"/>
      <c r="J475" s="11"/>
      <c r="K475" s="42"/>
    </row>
    <row r="476" spans="1:11" ht="13" x14ac:dyDescent="0.15">
      <c r="A476" s="44"/>
      <c r="B476" s="11"/>
      <c r="C476" s="18"/>
      <c r="D476" s="19"/>
      <c r="E476" s="18"/>
      <c r="F476" s="35"/>
      <c r="G476" s="35"/>
      <c r="H476" s="18"/>
      <c r="I476" s="18"/>
      <c r="J476" s="11"/>
      <c r="K476" s="42"/>
    </row>
    <row r="477" spans="1:11" ht="13" x14ac:dyDescent="0.15">
      <c r="A477" s="44"/>
      <c r="B477" s="11"/>
      <c r="C477" s="18"/>
      <c r="D477" s="19"/>
      <c r="E477" s="18"/>
      <c r="F477" s="35"/>
      <c r="G477" s="35"/>
      <c r="H477" s="18"/>
      <c r="I477" s="18"/>
      <c r="J477" s="11"/>
      <c r="K477" s="42"/>
    </row>
    <row r="478" spans="1:11" ht="13" x14ac:dyDescent="0.15">
      <c r="A478" s="44"/>
      <c r="B478" s="11"/>
      <c r="C478" s="18"/>
      <c r="D478" s="19"/>
      <c r="E478" s="18"/>
      <c r="F478" s="35"/>
      <c r="G478" s="35"/>
      <c r="H478" s="18"/>
      <c r="I478" s="18"/>
      <c r="J478" s="11"/>
      <c r="K478" s="42"/>
    </row>
    <row r="479" spans="1:11" ht="13" x14ac:dyDescent="0.15">
      <c r="A479" s="44"/>
      <c r="B479" s="11"/>
      <c r="C479" s="18"/>
      <c r="D479" s="19"/>
      <c r="E479" s="18"/>
      <c r="F479" s="35"/>
      <c r="G479" s="35"/>
      <c r="H479" s="18"/>
      <c r="I479" s="18"/>
      <c r="J479" s="11"/>
      <c r="K479" s="42"/>
    </row>
    <row r="480" spans="1:11" ht="13" x14ac:dyDescent="0.15">
      <c r="A480" s="44"/>
      <c r="B480" s="11"/>
      <c r="C480" s="18"/>
      <c r="D480" s="19"/>
      <c r="E480" s="18"/>
      <c r="F480" s="35"/>
      <c r="G480" s="35"/>
      <c r="H480" s="18"/>
      <c r="I480" s="18"/>
      <c r="J480" s="11"/>
      <c r="K480" s="42"/>
    </row>
    <row r="481" spans="1:11" ht="13" x14ac:dyDescent="0.15">
      <c r="A481" s="44"/>
      <c r="B481" s="11"/>
      <c r="C481" s="18"/>
      <c r="D481" s="19"/>
      <c r="E481" s="18"/>
      <c r="F481" s="35"/>
      <c r="G481" s="35"/>
      <c r="H481" s="18"/>
      <c r="I481" s="18"/>
      <c r="J481" s="11"/>
      <c r="K481" s="42"/>
    </row>
    <row r="482" spans="1:11" ht="13" x14ac:dyDescent="0.15">
      <c r="A482" s="44"/>
      <c r="B482" s="11"/>
      <c r="C482" s="18"/>
      <c r="D482" s="19"/>
      <c r="E482" s="18"/>
      <c r="F482" s="35"/>
      <c r="G482" s="35"/>
      <c r="H482" s="18"/>
      <c r="I482" s="18"/>
      <c r="J482" s="11"/>
      <c r="K482" s="42"/>
    </row>
    <row r="483" spans="1:11" ht="13" x14ac:dyDescent="0.15">
      <c r="A483" s="44"/>
      <c r="B483" s="11"/>
      <c r="C483" s="18"/>
      <c r="D483" s="19"/>
      <c r="E483" s="18"/>
      <c r="F483" s="35"/>
      <c r="G483" s="35"/>
      <c r="H483" s="18"/>
      <c r="I483" s="18"/>
      <c r="J483" s="11"/>
      <c r="K483" s="42"/>
    </row>
    <row r="484" spans="1:11" ht="13" x14ac:dyDescent="0.15">
      <c r="A484" s="44"/>
      <c r="B484" s="11"/>
      <c r="C484" s="18"/>
      <c r="D484" s="19"/>
      <c r="E484" s="18"/>
      <c r="F484" s="35"/>
      <c r="G484" s="35"/>
      <c r="H484" s="18"/>
      <c r="I484" s="18"/>
      <c r="J484" s="11"/>
      <c r="K484" s="42"/>
    </row>
    <row r="485" spans="1:11" ht="13" x14ac:dyDescent="0.15">
      <c r="A485" s="44"/>
      <c r="B485" s="11"/>
      <c r="C485" s="18"/>
      <c r="D485" s="19"/>
      <c r="E485" s="18"/>
      <c r="F485" s="35"/>
      <c r="G485" s="35"/>
      <c r="H485" s="18"/>
      <c r="I485" s="18"/>
      <c r="J485" s="11"/>
      <c r="K485" s="42"/>
    </row>
    <row r="486" spans="1:11" ht="13" x14ac:dyDescent="0.15">
      <c r="A486" s="44"/>
      <c r="B486" s="11"/>
      <c r="C486" s="18"/>
      <c r="D486" s="19"/>
      <c r="E486" s="18"/>
      <c r="F486" s="35"/>
      <c r="G486" s="35"/>
      <c r="H486" s="18"/>
      <c r="I486" s="18"/>
      <c r="J486" s="11"/>
      <c r="K486" s="42"/>
    </row>
    <row r="487" spans="1:11" ht="13" x14ac:dyDescent="0.15">
      <c r="A487" s="44"/>
      <c r="B487" s="11"/>
      <c r="C487" s="18"/>
      <c r="D487" s="19"/>
      <c r="E487" s="18"/>
      <c r="F487" s="35"/>
      <c r="G487" s="35"/>
      <c r="H487" s="18"/>
      <c r="I487" s="18"/>
      <c r="J487" s="11"/>
      <c r="K487" s="42"/>
    </row>
    <row r="488" spans="1:11" ht="13" x14ac:dyDescent="0.15">
      <c r="A488" s="44"/>
      <c r="B488" s="11"/>
      <c r="C488" s="18"/>
      <c r="D488" s="19"/>
      <c r="E488" s="18"/>
      <c r="F488" s="35"/>
      <c r="G488" s="35"/>
      <c r="H488" s="18"/>
      <c r="I488" s="18"/>
      <c r="J488" s="11"/>
      <c r="K488" s="42"/>
    </row>
    <row r="489" spans="1:11" ht="13" x14ac:dyDescent="0.15">
      <c r="A489" s="44"/>
      <c r="B489" s="11"/>
      <c r="C489" s="18"/>
      <c r="D489" s="19"/>
      <c r="E489" s="18"/>
      <c r="F489" s="35"/>
      <c r="G489" s="35"/>
      <c r="H489" s="18"/>
      <c r="I489" s="18"/>
      <c r="J489" s="11"/>
      <c r="K489" s="42"/>
    </row>
    <row r="490" spans="1:11" ht="13" x14ac:dyDescent="0.15">
      <c r="A490" s="44"/>
      <c r="B490" s="11"/>
      <c r="C490" s="18"/>
      <c r="D490" s="19"/>
      <c r="E490" s="18"/>
      <c r="F490" s="35"/>
      <c r="G490" s="35"/>
      <c r="H490" s="18"/>
      <c r="I490" s="18"/>
      <c r="J490" s="11"/>
      <c r="K490" s="42"/>
    </row>
    <row r="491" spans="1:11" ht="13" x14ac:dyDescent="0.15">
      <c r="A491" s="44"/>
      <c r="B491" s="11"/>
      <c r="C491" s="18"/>
      <c r="D491" s="19"/>
      <c r="E491" s="18"/>
      <c r="F491" s="35"/>
      <c r="G491" s="35"/>
      <c r="H491" s="18"/>
      <c r="I491" s="18"/>
      <c r="J491" s="11"/>
      <c r="K491" s="42"/>
    </row>
    <row r="492" spans="1:11" ht="13" x14ac:dyDescent="0.15">
      <c r="A492" s="44"/>
      <c r="B492" s="11"/>
      <c r="C492" s="18"/>
      <c r="D492" s="19"/>
      <c r="E492" s="18"/>
      <c r="F492" s="35"/>
      <c r="G492" s="35"/>
      <c r="H492" s="18"/>
      <c r="I492" s="18"/>
      <c r="J492" s="11"/>
      <c r="K492" s="42"/>
    </row>
    <row r="493" spans="1:11" ht="13" x14ac:dyDescent="0.15">
      <c r="A493" s="44"/>
      <c r="B493" s="11"/>
      <c r="C493" s="18"/>
      <c r="D493" s="19"/>
      <c r="E493" s="18"/>
      <c r="F493" s="35"/>
      <c r="G493" s="35"/>
      <c r="H493" s="18"/>
      <c r="I493" s="18"/>
      <c r="J493" s="11"/>
      <c r="K493" s="42"/>
    </row>
    <row r="494" spans="1:11" ht="13" x14ac:dyDescent="0.15">
      <c r="A494" s="44"/>
      <c r="B494" s="11"/>
      <c r="C494" s="18"/>
      <c r="D494" s="19"/>
      <c r="E494" s="18"/>
      <c r="F494" s="35"/>
      <c r="G494" s="35"/>
      <c r="H494" s="18"/>
      <c r="I494" s="18"/>
      <c r="J494" s="11"/>
      <c r="K494" s="42"/>
    </row>
    <row r="495" spans="1:11" ht="13" x14ac:dyDescent="0.15">
      <c r="A495" s="44"/>
      <c r="B495" s="11"/>
      <c r="C495" s="18"/>
      <c r="D495" s="19"/>
      <c r="E495" s="18"/>
      <c r="F495" s="35"/>
      <c r="G495" s="35"/>
      <c r="H495" s="18"/>
      <c r="I495" s="18"/>
      <c r="J495" s="11"/>
      <c r="K495" s="42"/>
    </row>
    <row r="496" spans="1:11" ht="13" x14ac:dyDescent="0.15">
      <c r="A496" s="44"/>
      <c r="B496" s="11"/>
      <c r="C496" s="18"/>
      <c r="D496" s="19"/>
      <c r="E496" s="18"/>
      <c r="F496" s="35"/>
      <c r="G496" s="35"/>
      <c r="H496" s="18"/>
      <c r="I496" s="18"/>
      <c r="J496" s="11"/>
      <c r="K496" s="42"/>
    </row>
    <row r="497" spans="1:11" ht="13" x14ac:dyDescent="0.15">
      <c r="A497" s="44"/>
      <c r="B497" s="11"/>
      <c r="C497" s="18"/>
      <c r="D497" s="19"/>
      <c r="E497" s="18"/>
      <c r="F497" s="35"/>
      <c r="G497" s="35"/>
      <c r="H497" s="18"/>
      <c r="I497" s="18"/>
      <c r="J497" s="11"/>
      <c r="K497" s="42"/>
    </row>
    <row r="498" spans="1:11" ht="13" x14ac:dyDescent="0.15">
      <c r="A498" s="44"/>
      <c r="B498" s="11"/>
      <c r="C498" s="18"/>
      <c r="D498" s="19"/>
      <c r="E498" s="18"/>
      <c r="F498" s="35"/>
      <c r="G498" s="35"/>
      <c r="H498" s="18"/>
      <c r="I498" s="18"/>
      <c r="J498" s="11"/>
      <c r="K498" s="42"/>
    </row>
    <row r="499" spans="1:11" ht="13" x14ac:dyDescent="0.15">
      <c r="A499" s="44"/>
      <c r="B499" s="11"/>
      <c r="C499" s="18"/>
      <c r="D499" s="19"/>
      <c r="E499" s="18"/>
      <c r="F499" s="35"/>
      <c r="G499" s="35"/>
      <c r="H499" s="18"/>
      <c r="I499" s="18"/>
      <c r="J499" s="11"/>
      <c r="K499" s="42"/>
    </row>
    <row r="500" spans="1:11" ht="13" x14ac:dyDescent="0.15">
      <c r="A500" s="44"/>
      <c r="B500" s="11"/>
      <c r="C500" s="18"/>
      <c r="D500" s="19"/>
      <c r="E500" s="18"/>
      <c r="F500" s="35"/>
      <c r="G500" s="35"/>
      <c r="H500" s="18"/>
      <c r="I500" s="18"/>
      <c r="J500" s="11"/>
      <c r="K500" s="42"/>
    </row>
    <row r="501" spans="1:11" ht="13" x14ac:dyDescent="0.15">
      <c r="A501" s="44"/>
      <c r="B501" s="11"/>
      <c r="C501" s="18"/>
      <c r="D501" s="19"/>
      <c r="E501" s="18"/>
      <c r="F501" s="35"/>
      <c r="G501" s="35"/>
      <c r="H501" s="18"/>
      <c r="I501" s="18"/>
      <c r="J501" s="11"/>
      <c r="K501" s="42"/>
    </row>
    <row r="502" spans="1:11" ht="13" x14ac:dyDescent="0.15">
      <c r="A502" s="44"/>
      <c r="B502" s="11"/>
      <c r="C502" s="18"/>
      <c r="D502" s="19"/>
      <c r="E502" s="18"/>
      <c r="F502" s="35"/>
      <c r="G502" s="35"/>
      <c r="H502" s="18"/>
      <c r="I502" s="18"/>
      <c r="J502" s="11"/>
      <c r="K502" s="42"/>
    </row>
    <row r="503" spans="1:11" ht="13" x14ac:dyDescent="0.15">
      <c r="A503" s="44"/>
      <c r="B503" s="11"/>
      <c r="C503" s="18"/>
      <c r="D503" s="19"/>
      <c r="E503" s="18"/>
      <c r="F503" s="35"/>
      <c r="G503" s="35"/>
      <c r="H503" s="18"/>
      <c r="I503" s="18"/>
      <c r="J503" s="11"/>
      <c r="K503" s="42"/>
    </row>
    <row r="504" spans="1:11" ht="13" x14ac:dyDescent="0.15">
      <c r="A504" s="44"/>
      <c r="B504" s="11"/>
      <c r="C504" s="18"/>
      <c r="D504" s="19"/>
      <c r="E504" s="18"/>
      <c r="F504" s="35"/>
      <c r="G504" s="35"/>
      <c r="H504" s="18"/>
      <c r="I504" s="18"/>
      <c r="J504" s="11"/>
      <c r="K504" s="42"/>
    </row>
    <row r="505" spans="1:11" ht="13" x14ac:dyDescent="0.15">
      <c r="A505" s="44"/>
      <c r="B505" s="11"/>
      <c r="C505" s="18"/>
      <c r="D505" s="19"/>
      <c r="E505" s="18"/>
      <c r="F505" s="35"/>
      <c r="G505" s="35"/>
      <c r="H505" s="18"/>
      <c r="I505" s="18"/>
      <c r="J505" s="11"/>
      <c r="K505" s="42"/>
    </row>
    <row r="506" spans="1:11" ht="13" x14ac:dyDescent="0.15">
      <c r="A506" s="44"/>
      <c r="B506" s="11"/>
      <c r="C506" s="18"/>
      <c r="D506" s="19"/>
      <c r="E506" s="18"/>
      <c r="F506" s="35"/>
      <c r="G506" s="35"/>
      <c r="H506" s="18"/>
      <c r="I506" s="18"/>
      <c r="J506" s="11"/>
      <c r="K506" s="42"/>
    </row>
    <row r="507" spans="1:11" ht="13" x14ac:dyDescent="0.15">
      <c r="A507" s="44"/>
      <c r="B507" s="11"/>
      <c r="C507" s="18"/>
      <c r="D507" s="19"/>
      <c r="E507" s="18"/>
      <c r="F507" s="35"/>
      <c r="G507" s="35"/>
      <c r="H507" s="18"/>
      <c r="I507" s="18"/>
      <c r="J507" s="11"/>
      <c r="K507" s="42"/>
    </row>
    <row r="508" spans="1:11" ht="13" x14ac:dyDescent="0.15">
      <c r="A508" s="44"/>
      <c r="B508" s="11"/>
      <c r="C508" s="18"/>
      <c r="D508" s="19"/>
      <c r="E508" s="18"/>
      <c r="F508" s="35"/>
      <c r="G508" s="35"/>
      <c r="H508" s="18"/>
      <c r="I508" s="18"/>
      <c r="J508" s="11"/>
      <c r="K508" s="42"/>
    </row>
    <row r="509" spans="1:11" ht="13" x14ac:dyDescent="0.15">
      <c r="A509" s="44"/>
      <c r="B509" s="11"/>
      <c r="C509" s="18"/>
      <c r="D509" s="19"/>
      <c r="E509" s="18"/>
      <c r="F509" s="35"/>
      <c r="G509" s="35"/>
      <c r="H509" s="18"/>
      <c r="I509" s="18"/>
      <c r="J509" s="11"/>
      <c r="K509" s="42"/>
    </row>
    <row r="510" spans="1:11" ht="13" x14ac:dyDescent="0.15">
      <c r="A510" s="44"/>
      <c r="B510" s="11"/>
      <c r="C510" s="18"/>
      <c r="D510" s="19"/>
      <c r="E510" s="18"/>
      <c r="F510" s="35"/>
      <c r="G510" s="35"/>
      <c r="H510" s="18"/>
      <c r="I510" s="18"/>
      <c r="J510" s="11"/>
      <c r="K510" s="42"/>
    </row>
    <row r="511" spans="1:11" ht="13" x14ac:dyDescent="0.15">
      <c r="A511" s="44"/>
      <c r="B511" s="11"/>
      <c r="C511" s="18"/>
      <c r="D511" s="19"/>
      <c r="E511" s="18"/>
      <c r="F511" s="35"/>
      <c r="G511" s="35"/>
      <c r="H511" s="18"/>
      <c r="I511" s="18"/>
      <c r="J511" s="11"/>
      <c r="K511" s="42"/>
    </row>
    <row r="512" spans="1:11" ht="13" x14ac:dyDescent="0.15">
      <c r="A512" s="44"/>
      <c r="B512" s="11"/>
      <c r="C512" s="18"/>
      <c r="D512" s="19"/>
      <c r="E512" s="18"/>
      <c r="F512" s="35"/>
      <c r="G512" s="35"/>
      <c r="H512" s="18"/>
      <c r="I512" s="18"/>
      <c r="J512" s="11"/>
      <c r="K512" s="42"/>
    </row>
    <row r="513" spans="1:11" ht="13" x14ac:dyDescent="0.15">
      <c r="A513" s="44"/>
      <c r="B513" s="11"/>
      <c r="C513" s="18"/>
      <c r="D513" s="19"/>
      <c r="E513" s="18"/>
      <c r="F513" s="35"/>
      <c r="G513" s="35"/>
      <c r="H513" s="18"/>
      <c r="I513" s="18"/>
      <c r="J513" s="11"/>
      <c r="K513" s="42"/>
    </row>
    <row r="514" spans="1:11" ht="13" x14ac:dyDescent="0.15">
      <c r="A514" s="44"/>
      <c r="B514" s="11"/>
      <c r="C514" s="18"/>
      <c r="D514" s="19"/>
      <c r="E514" s="18"/>
      <c r="F514" s="35"/>
      <c r="G514" s="35"/>
      <c r="H514" s="18"/>
      <c r="I514" s="18"/>
      <c r="J514" s="11"/>
      <c r="K514" s="42"/>
    </row>
    <row r="515" spans="1:11" ht="13" x14ac:dyDescent="0.15">
      <c r="A515" s="44"/>
      <c r="B515" s="11"/>
      <c r="C515" s="18"/>
      <c r="D515" s="19"/>
      <c r="E515" s="18"/>
      <c r="F515" s="35"/>
      <c r="G515" s="35"/>
      <c r="H515" s="18"/>
      <c r="I515" s="18"/>
      <c r="J515" s="11"/>
      <c r="K515" s="42"/>
    </row>
    <row r="516" spans="1:11" ht="13" x14ac:dyDescent="0.15">
      <c r="A516" s="44"/>
      <c r="B516" s="11"/>
      <c r="C516" s="18"/>
      <c r="D516" s="19"/>
      <c r="E516" s="18"/>
      <c r="F516" s="35"/>
      <c r="G516" s="35"/>
      <c r="H516" s="18"/>
      <c r="I516" s="18"/>
      <c r="J516" s="11"/>
      <c r="K516" s="42"/>
    </row>
    <row r="517" spans="1:11" ht="13" x14ac:dyDescent="0.15">
      <c r="A517" s="44"/>
      <c r="B517" s="11"/>
      <c r="C517" s="18"/>
      <c r="D517" s="19"/>
      <c r="E517" s="18"/>
      <c r="F517" s="35"/>
      <c r="G517" s="35"/>
      <c r="H517" s="18"/>
      <c r="I517" s="18"/>
      <c r="J517" s="11"/>
      <c r="K517" s="42"/>
    </row>
    <row r="518" spans="1:11" ht="13" x14ac:dyDescent="0.15">
      <c r="A518" s="44"/>
      <c r="B518" s="11"/>
      <c r="C518" s="18"/>
      <c r="D518" s="19"/>
      <c r="E518" s="18"/>
      <c r="F518" s="35"/>
      <c r="G518" s="35"/>
      <c r="H518" s="18"/>
      <c r="I518" s="18"/>
      <c r="J518" s="11"/>
      <c r="K518" s="42"/>
    </row>
    <row r="519" spans="1:11" ht="13" x14ac:dyDescent="0.15">
      <c r="A519" s="44"/>
      <c r="B519" s="11"/>
      <c r="C519" s="18"/>
      <c r="D519" s="19"/>
      <c r="E519" s="18"/>
      <c r="F519" s="35"/>
      <c r="G519" s="35"/>
      <c r="H519" s="18"/>
      <c r="I519" s="18"/>
      <c r="J519" s="11"/>
      <c r="K519" s="42"/>
    </row>
    <row r="520" spans="1:11" ht="13" x14ac:dyDescent="0.15">
      <c r="A520" s="44"/>
      <c r="B520" s="11"/>
      <c r="C520" s="18"/>
      <c r="D520" s="19"/>
      <c r="E520" s="18"/>
      <c r="F520" s="35"/>
      <c r="G520" s="35"/>
      <c r="H520" s="18"/>
      <c r="I520" s="18"/>
      <c r="J520" s="11"/>
      <c r="K520" s="42"/>
    </row>
    <row r="521" spans="1:11" ht="13" x14ac:dyDescent="0.15">
      <c r="A521" s="44"/>
      <c r="B521" s="11"/>
      <c r="C521" s="18"/>
      <c r="D521" s="19"/>
      <c r="E521" s="18"/>
      <c r="F521" s="35"/>
      <c r="G521" s="35"/>
      <c r="H521" s="18"/>
      <c r="I521" s="18"/>
      <c r="J521" s="11"/>
      <c r="K521" s="42"/>
    </row>
    <row r="522" spans="1:11" ht="13" x14ac:dyDescent="0.15">
      <c r="A522" s="44"/>
      <c r="B522" s="11"/>
      <c r="C522" s="18"/>
      <c r="D522" s="19"/>
      <c r="E522" s="18"/>
      <c r="F522" s="35"/>
      <c r="G522" s="35"/>
      <c r="H522" s="18"/>
      <c r="I522" s="18"/>
      <c r="J522" s="11"/>
      <c r="K522" s="42"/>
    </row>
    <row r="523" spans="1:11" ht="13" x14ac:dyDescent="0.15">
      <c r="A523" s="44"/>
      <c r="B523" s="11"/>
      <c r="C523" s="18"/>
      <c r="D523" s="19"/>
      <c r="E523" s="18"/>
      <c r="F523" s="35"/>
      <c r="G523" s="35"/>
      <c r="H523" s="18"/>
      <c r="I523" s="18"/>
      <c r="J523" s="11"/>
      <c r="K523" s="42"/>
    </row>
    <row r="524" spans="1:11" ht="13" x14ac:dyDescent="0.15">
      <c r="A524" s="44"/>
      <c r="B524" s="11"/>
      <c r="C524" s="18"/>
      <c r="D524" s="19"/>
      <c r="E524" s="18"/>
      <c r="F524" s="35"/>
      <c r="G524" s="35"/>
      <c r="H524" s="18"/>
      <c r="I524" s="18"/>
      <c r="J524" s="11"/>
      <c r="K524" s="42"/>
    </row>
    <row r="525" spans="1:11" ht="13" x14ac:dyDescent="0.15">
      <c r="A525" s="44"/>
      <c r="B525" s="11"/>
      <c r="C525" s="18"/>
      <c r="D525" s="19"/>
      <c r="E525" s="18"/>
      <c r="F525" s="35"/>
      <c r="G525" s="35"/>
      <c r="H525" s="18"/>
      <c r="I525" s="18"/>
      <c r="J525" s="11"/>
      <c r="K525" s="42"/>
    </row>
    <row r="526" spans="1:11" ht="13" x14ac:dyDescent="0.15">
      <c r="A526" s="44"/>
      <c r="B526" s="11"/>
      <c r="C526" s="18"/>
      <c r="D526" s="19"/>
      <c r="E526" s="18"/>
      <c r="F526" s="35"/>
      <c r="G526" s="35"/>
      <c r="H526" s="18"/>
      <c r="I526" s="18"/>
      <c r="J526" s="11"/>
      <c r="K526" s="42"/>
    </row>
    <row r="527" spans="1:11" ht="13" x14ac:dyDescent="0.15">
      <c r="A527" s="44"/>
      <c r="B527" s="11"/>
      <c r="C527" s="18"/>
      <c r="D527" s="19"/>
      <c r="E527" s="18"/>
      <c r="F527" s="35"/>
      <c r="G527" s="35"/>
      <c r="H527" s="18"/>
      <c r="I527" s="18"/>
      <c r="J527" s="11"/>
      <c r="K527" s="42"/>
    </row>
    <row r="528" spans="1:11" ht="13" x14ac:dyDescent="0.15">
      <c r="A528" s="44"/>
      <c r="B528" s="11"/>
      <c r="C528" s="18"/>
      <c r="D528" s="19"/>
      <c r="E528" s="18"/>
      <c r="F528" s="35"/>
      <c r="G528" s="35"/>
      <c r="H528" s="18"/>
      <c r="I528" s="18"/>
      <c r="J528" s="11"/>
      <c r="K528" s="42"/>
    </row>
    <row r="529" spans="1:11" ht="13" x14ac:dyDescent="0.15">
      <c r="A529" s="44"/>
      <c r="B529" s="11"/>
      <c r="C529" s="18"/>
      <c r="D529" s="19"/>
      <c r="E529" s="18"/>
      <c r="F529" s="35"/>
      <c r="G529" s="35"/>
      <c r="H529" s="18"/>
      <c r="I529" s="18"/>
      <c r="J529" s="11"/>
      <c r="K529" s="42"/>
    </row>
    <row r="530" spans="1:11" ht="13" x14ac:dyDescent="0.15">
      <c r="A530" s="44"/>
      <c r="B530" s="11"/>
      <c r="C530" s="18"/>
      <c r="D530" s="19"/>
      <c r="E530" s="18"/>
      <c r="F530" s="35"/>
      <c r="G530" s="35"/>
      <c r="H530" s="18"/>
      <c r="I530" s="18"/>
      <c r="J530" s="11"/>
      <c r="K530" s="42"/>
    </row>
    <row r="531" spans="1:11" ht="13" x14ac:dyDescent="0.15">
      <c r="A531" s="44"/>
      <c r="B531" s="11"/>
      <c r="C531" s="18"/>
      <c r="D531" s="19"/>
      <c r="E531" s="18"/>
      <c r="F531" s="35"/>
      <c r="G531" s="35"/>
      <c r="H531" s="18"/>
      <c r="I531" s="18"/>
      <c r="J531" s="11"/>
      <c r="K531" s="42"/>
    </row>
    <row r="532" spans="1:11" ht="13" x14ac:dyDescent="0.15">
      <c r="A532" s="44"/>
      <c r="B532" s="11"/>
      <c r="C532" s="18"/>
      <c r="D532" s="19"/>
      <c r="E532" s="18"/>
      <c r="F532" s="35"/>
      <c r="G532" s="35"/>
      <c r="H532" s="18"/>
      <c r="I532" s="18"/>
      <c r="J532" s="11"/>
      <c r="K532" s="42"/>
    </row>
    <row r="533" spans="1:11" ht="13" x14ac:dyDescent="0.15">
      <c r="A533" s="44"/>
      <c r="B533" s="11"/>
      <c r="C533" s="18"/>
      <c r="D533" s="19"/>
      <c r="E533" s="18"/>
      <c r="F533" s="35"/>
      <c r="G533" s="35"/>
      <c r="H533" s="18"/>
      <c r="I533" s="18"/>
      <c r="J533" s="11"/>
      <c r="K533" s="42"/>
    </row>
    <row r="534" spans="1:11" ht="13" x14ac:dyDescent="0.15">
      <c r="A534" s="44"/>
      <c r="B534" s="11"/>
      <c r="C534" s="18"/>
      <c r="D534" s="19"/>
      <c r="E534" s="18"/>
      <c r="F534" s="35"/>
      <c r="G534" s="35"/>
      <c r="H534" s="18"/>
      <c r="I534" s="18"/>
      <c r="J534" s="11"/>
      <c r="K534" s="42"/>
    </row>
    <row r="535" spans="1:11" ht="13" x14ac:dyDescent="0.15">
      <c r="A535" s="44"/>
      <c r="B535" s="11"/>
      <c r="C535" s="18"/>
      <c r="D535" s="19"/>
      <c r="E535" s="18"/>
      <c r="F535" s="35"/>
      <c r="G535" s="35"/>
      <c r="H535" s="18"/>
      <c r="I535" s="18"/>
      <c r="J535" s="11"/>
      <c r="K535" s="42"/>
    </row>
    <row r="536" spans="1:11" ht="13" x14ac:dyDescent="0.15">
      <c r="A536" s="44"/>
      <c r="B536" s="11"/>
      <c r="C536" s="18"/>
      <c r="D536" s="19"/>
      <c r="E536" s="18"/>
      <c r="F536" s="35"/>
      <c r="G536" s="35"/>
      <c r="H536" s="18"/>
      <c r="I536" s="18"/>
      <c r="J536" s="11"/>
      <c r="K536" s="42"/>
    </row>
    <row r="537" spans="1:11" ht="13" x14ac:dyDescent="0.15">
      <c r="A537" s="44"/>
      <c r="B537" s="11"/>
      <c r="C537" s="18"/>
      <c r="D537" s="19"/>
      <c r="E537" s="18"/>
      <c r="F537" s="35"/>
      <c r="G537" s="35"/>
      <c r="H537" s="18"/>
      <c r="I537" s="18"/>
      <c r="J537" s="11"/>
      <c r="K537" s="42"/>
    </row>
    <row r="538" spans="1:11" ht="13" x14ac:dyDescent="0.15">
      <c r="A538" s="44"/>
      <c r="B538" s="11"/>
      <c r="C538" s="18"/>
      <c r="D538" s="19"/>
      <c r="E538" s="18"/>
      <c r="F538" s="35"/>
      <c r="G538" s="35"/>
      <c r="H538" s="18"/>
      <c r="I538" s="18"/>
      <c r="J538" s="11"/>
      <c r="K538" s="42"/>
    </row>
    <row r="539" spans="1:11" ht="13" x14ac:dyDescent="0.15">
      <c r="A539" s="44"/>
      <c r="B539" s="11"/>
      <c r="C539" s="18"/>
      <c r="D539" s="19"/>
      <c r="E539" s="18"/>
      <c r="F539" s="35"/>
      <c r="G539" s="35"/>
      <c r="H539" s="18"/>
      <c r="I539" s="18"/>
      <c r="J539" s="11"/>
      <c r="K539" s="42"/>
    </row>
    <row r="540" spans="1:11" ht="13" x14ac:dyDescent="0.15">
      <c r="A540" s="44"/>
      <c r="B540" s="11"/>
      <c r="C540" s="18"/>
      <c r="D540" s="19"/>
      <c r="E540" s="18"/>
      <c r="F540" s="35"/>
      <c r="G540" s="35"/>
      <c r="H540" s="18"/>
      <c r="I540" s="18"/>
      <c r="J540" s="11"/>
      <c r="K540" s="42"/>
    </row>
    <row r="541" spans="1:11" ht="13" x14ac:dyDescent="0.15">
      <c r="A541" s="44"/>
      <c r="B541" s="11"/>
      <c r="C541" s="18"/>
      <c r="D541" s="19"/>
      <c r="E541" s="18"/>
      <c r="F541" s="35"/>
      <c r="G541" s="35"/>
      <c r="H541" s="18"/>
      <c r="I541" s="18"/>
      <c r="J541" s="11"/>
      <c r="K541" s="42"/>
    </row>
    <row r="542" spans="1:11" ht="13" x14ac:dyDescent="0.15">
      <c r="A542" s="44"/>
      <c r="B542" s="11"/>
      <c r="C542" s="18"/>
      <c r="D542" s="19"/>
      <c r="E542" s="18"/>
      <c r="F542" s="35"/>
      <c r="G542" s="35"/>
      <c r="H542" s="18"/>
      <c r="I542" s="18"/>
      <c r="J542" s="11"/>
      <c r="K542" s="42"/>
    </row>
    <row r="543" spans="1:11" ht="13" x14ac:dyDescent="0.15">
      <c r="A543" s="44"/>
      <c r="B543" s="11"/>
      <c r="C543" s="18"/>
      <c r="D543" s="19"/>
      <c r="E543" s="18"/>
      <c r="F543" s="35"/>
      <c r="G543" s="35"/>
      <c r="H543" s="18"/>
      <c r="I543" s="18"/>
      <c r="J543" s="11"/>
      <c r="K543" s="42"/>
    </row>
    <row r="544" spans="1:11" ht="13" x14ac:dyDescent="0.15">
      <c r="A544" s="44"/>
      <c r="B544" s="11"/>
      <c r="C544" s="18"/>
      <c r="D544" s="19"/>
      <c r="E544" s="18"/>
      <c r="F544" s="35"/>
      <c r="G544" s="35"/>
      <c r="H544" s="18"/>
      <c r="I544" s="18"/>
      <c r="J544" s="11"/>
      <c r="K544" s="42"/>
    </row>
    <row r="545" spans="1:11" ht="13" x14ac:dyDescent="0.15">
      <c r="A545" s="44"/>
      <c r="B545" s="11"/>
      <c r="C545" s="18"/>
      <c r="D545" s="19"/>
      <c r="E545" s="18"/>
      <c r="F545" s="35"/>
      <c r="G545" s="35"/>
      <c r="H545" s="18"/>
      <c r="I545" s="18"/>
      <c r="J545" s="11"/>
      <c r="K545" s="42"/>
    </row>
    <row r="546" spans="1:11" ht="13" x14ac:dyDescent="0.15">
      <c r="A546" s="44"/>
      <c r="B546" s="11"/>
      <c r="C546" s="18"/>
      <c r="D546" s="19"/>
      <c r="E546" s="18"/>
      <c r="F546" s="35"/>
      <c r="G546" s="35"/>
      <c r="H546" s="18"/>
      <c r="I546" s="18"/>
      <c r="J546" s="11"/>
      <c r="K546" s="42"/>
    </row>
    <row r="547" spans="1:11" ht="13" x14ac:dyDescent="0.15">
      <c r="A547" s="44"/>
      <c r="B547" s="11"/>
      <c r="C547" s="18"/>
      <c r="D547" s="19"/>
      <c r="E547" s="18"/>
      <c r="F547" s="35"/>
      <c r="G547" s="35"/>
      <c r="H547" s="18"/>
      <c r="I547" s="18"/>
      <c r="J547" s="11"/>
      <c r="K547" s="42"/>
    </row>
    <row r="548" spans="1:11" ht="13" x14ac:dyDescent="0.15">
      <c r="A548" s="44"/>
      <c r="B548" s="11"/>
      <c r="C548" s="18"/>
      <c r="D548" s="19"/>
      <c r="E548" s="18"/>
      <c r="F548" s="35"/>
      <c r="G548" s="35"/>
      <c r="H548" s="18"/>
      <c r="I548" s="18"/>
      <c r="J548" s="11"/>
      <c r="K548" s="42"/>
    </row>
    <row r="549" spans="1:11" ht="13" x14ac:dyDescent="0.15">
      <c r="A549" s="44"/>
      <c r="B549" s="11"/>
      <c r="C549" s="18"/>
      <c r="D549" s="19"/>
      <c r="E549" s="18"/>
      <c r="F549" s="35"/>
      <c r="G549" s="35"/>
      <c r="H549" s="18"/>
      <c r="I549" s="18"/>
      <c r="J549" s="11"/>
      <c r="K549" s="42"/>
    </row>
    <row r="550" spans="1:11" ht="13" x14ac:dyDescent="0.15">
      <c r="A550" s="44"/>
      <c r="B550" s="11"/>
      <c r="C550" s="18"/>
      <c r="D550" s="19"/>
      <c r="E550" s="18"/>
      <c r="F550" s="35"/>
      <c r="G550" s="35"/>
      <c r="H550" s="18"/>
      <c r="I550" s="18"/>
      <c r="J550" s="11"/>
      <c r="K550" s="42"/>
    </row>
    <row r="551" spans="1:11" ht="13" x14ac:dyDescent="0.15">
      <c r="A551" s="44"/>
      <c r="B551" s="11"/>
      <c r="C551" s="18"/>
      <c r="D551" s="19"/>
      <c r="E551" s="18"/>
      <c r="F551" s="35"/>
      <c r="G551" s="35"/>
      <c r="H551" s="18"/>
      <c r="I551" s="18"/>
      <c r="J551" s="11"/>
      <c r="K551" s="42"/>
    </row>
    <row r="552" spans="1:11" ht="13" x14ac:dyDescent="0.15">
      <c r="A552" s="44"/>
      <c r="B552" s="11"/>
      <c r="C552" s="18"/>
      <c r="D552" s="19"/>
      <c r="E552" s="18"/>
      <c r="F552" s="35"/>
      <c r="G552" s="35"/>
      <c r="H552" s="18"/>
      <c r="I552" s="18"/>
      <c r="J552" s="11"/>
      <c r="K552" s="42"/>
    </row>
    <row r="553" spans="1:11" ht="13" x14ac:dyDescent="0.15">
      <c r="A553" s="44"/>
      <c r="B553" s="11"/>
      <c r="C553" s="18"/>
      <c r="D553" s="19"/>
      <c r="E553" s="18"/>
      <c r="F553" s="35"/>
      <c r="G553" s="35"/>
      <c r="H553" s="18"/>
      <c r="I553" s="18"/>
      <c r="J553" s="11"/>
      <c r="K553" s="42"/>
    </row>
    <row r="554" spans="1:11" ht="13" x14ac:dyDescent="0.15">
      <c r="A554" s="44"/>
      <c r="B554" s="11"/>
      <c r="C554" s="18"/>
      <c r="D554" s="19"/>
      <c r="E554" s="18"/>
      <c r="F554" s="35"/>
      <c r="G554" s="35"/>
      <c r="H554" s="18"/>
      <c r="I554" s="18"/>
      <c r="J554" s="11"/>
      <c r="K554" s="42"/>
    </row>
    <row r="555" spans="1:11" ht="13" x14ac:dyDescent="0.15">
      <c r="A555" s="44"/>
      <c r="B555" s="11"/>
      <c r="C555" s="18"/>
      <c r="D555" s="19"/>
      <c r="E555" s="18"/>
      <c r="F555" s="35"/>
      <c r="G555" s="35"/>
      <c r="H555" s="18"/>
      <c r="I555" s="18"/>
      <c r="J555" s="11"/>
      <c r="K555" s="42"/>
    </row>
    <row r="556" spans="1:11" ht="13" x14ac:dyDescent="0.15">
      <c r="A556" s="44"/>
      <c r="B556" s="11"/>
      <c r="C556" s="18"/>
      <c r="D556" s="19"/>
      <c r="E556" s="18"/>
      <c r="F556" s="35"/>
      <c r="G556" s="35"/>
      <c r="H556" s="18"/>
      <c r="I556" s="18"/>
      <c r="J556" s="11"/>
      <c r="K556" s="42"/>
    </row>
    <row r="557" spans="1:11" ht="13" x14ac:dyDescent="0.15">
      <c r="A557" s="44"/>
      <c r="B557" s="11"/>
      <c r="C557" s="18"/>
      <c r="D557" s="19"/>
      <c r="E557" s="18"/>
      <c r="F557" s="35"/>
      <c r="G557" s="35"/>
      <c r="H557" s="18"/>
      <c r="I557" s="18"/>
      <c r="J557" s="11"/>
      <c r="K557" s="42"/>
    </row>
    <row r="558" spans="1:11" ht="13" x14ac:dyDescent="0.15">
      <c r="A558" s="44"/>
      <c r="B558" s="11"/>
      <c r="C558" s="18"/>
      <c r="D558" s="19"/>
      <c r="E558" s="18"/>
      <c r="F558" s="35"/>
      <c r="G558" s="35"/>
      <c r="H558" s="18"/>
      <c r="I558" s="18"/>
      <c r="J558" s="11"/>
      <c r="K558" s="42"/>
    </row>
    <row r="559" spans="1:11" ht="13" x14ac:dyDescent="0.15">
      <c r="A559" s="44"/>
      <c r="B559" s="11"/>
      <c r="C559" s="18"/>
      <c r="D559" s="19"/>
      <c r="E559" s="18"/>
      <c r="F559" s="35"/>
      <c r="G559" s="35"/>
      <c r="H559" s="18"/>
      <c r="I559" s="18"/>
      <c r="J559" s="11"/>
      <c r="K559" s="42"/>
    </row>
    <row r="560" spans="1:11" ht="13" x14ac:dyDescent="0.15">
      <c r="A560" s="44"/>
      <c r="B560" s="11"/>
      <c r="C560" s="18"/>
      <c r="D560" s="19"/>
      <c r="E560" s="18"/>
      <c r="F560" s="35"/>
      <c r="G560" s="35"/>
      <c r="H560" s="18"/>
      <c r="I560" s="18"/>
      <c r="J560" s="11"/>
      <c r="K560" s="42"/>
    </row>
    <row r="561" spans="1:11" ht="13" x14ac:dyDescent="0.15">
      <c r="A561" s="44"/>
      <c r="B561" s="11"/>
      <c r="C561" s="18"/>
      <c r="D561" s="19"/>
      <c r="E561" s="18"/>
      <c r="F561" s="35"/>
      <c r="G561" s="35"/>
      <c r="H561" s="18"/>
      <c r="I561" s="18"/>
      <c r="J561" s="11"/>
      <c r="K561" s="42"/>
    </row>
    <row r="562" spans="1:11" ht="13" x14ac:dyDescent="0.15">
      <c r="A562" s="44"/>
      <c r="B562" s="11"/>
      <c r="C562" s="18"/>
      <c r="D562" s="19"/>
      <c r="E562" s="18"/>
      <c r="F562" s="35"/>
      <c r="G562" s="35"/>
      <c r="H562" s="18"/>
      <c r="I562" s="18"/>
      <c r="J562" s="11"/>
      <c r="K562" s="42"/>
    </row>
    <row r="563" spans="1:11" ht="13" x14ac:dyDescent="0.15">
      <c r="A563" s="44"/>
      <c r="B563" s="11"/>
      <c r="C563" s="18"/>
      <c r="D563" s="19"/>
      <c r="E563" s="18"/>
      <c r="F563" s="35"/>
      <c r="G563" s="35"/>
      <c r="H563" s="18"/>
      <c r="I563" s="18"/>
      <c r="J563" s="11"/>
      <c r="K563" s="42"/>
    </row>
    <row r="564" spans="1:11" ht="13" x14ac:dyDescent="0.15">
      <c r="A564" s="44"/>
      <c r="B564" s="11"/>
      <c r="C564" s="18"/>
      <c r="D564" s="19"/>
      <c r="E564" s="18"/>
      <c r="F564" s="35"/>
      <c r="G564" s="35"/>
      <c r="H564" s="18"/>
      <c r="I564" s="18"/>
      <c r="J564" s="11"/>
      <c r="K564" s="42"/>
    </row>
    <row r="565" spans="1:11" ht="13" x14ac:dyDescent="0.15">
      <c r="A565" s="44"/>
      <c r="B565" s="11"/>
      <c r="C565" s="18"/>
      <c r="D565" s="19"/>
      <c r="E565" s="18"/>
      <c r="F565" s="35"/>
      <c r="G565" s="35"/>
      <c r="H565" s="18"/>
      <c r="I565" s="18"/>
      <c r="J565" s="11"/>
      <c r="K565" s="42"/>
    </row>
    <row r="566" spans="1:11" ht="13" x14ac:dyDescent="0.15">
      <c r="A566" s="44"/>
      <c r="B566" s="11"/>
      <c r="C566" s="18"/>
      <c r="D566" s="19"/>
      <c r="E566" s="18"/>
      <c r="F566" s="35"/>
      <c r="G566" s="35"/>
      <c r="H566" s="18"/>
      <c r="I566" s="18"/>
      <c r="J566" s="11"/>
      <c r="K566" s="42"/>
    </row>
    <row r="567" spans="1:11" ht="13" x14ac:dyDescent="0.15">
      <c r="A567" s="44"/>
      <c r="B567" s="11"/>
      <c r="C567" s="18"/>
      <c r="D567" s="19"/>
      <c r="E567" s="18"/>
      <c r="F567" s="35"/>
      <c r="G567" s="35"/>
      <c r="H567" s="18"/>
      <c r="I567" s="18"/>
      <c r="J567" s="11"/>
      <c r="K567" s="42"/>
    </row>
    <row r="568" spans="1:11" ht="13" x14ac:dyDescent="0.15">
      <c r="A568" s="44"/>
      <c r="B568" s="11"/>
      <c r="C568" s="18"/>
      <c r="D568" s="19"/>
      <c r="E568" s="18"/>
      <c r="F568" s="35"/>
      <c r="G568" s="35"/>
      <c r="H568" s="18"/>
      <c r="I568" s="18"/>
      <c r="J568" s="11"/>
      <c r="K568" s="42"/>
    </row>
    <row r="569" spans="1:11" ht="13" x14ac:dyDescent="0.15">
      <c r="A569" s="44"/>
      <c r="B569" s="11"/>
      <c r="C569" s="18"/>
      <c r="D569" s="19"/>
      <c r="E569" s="18"/>
      <c r="F569" s="35"/>
      <c r="G569" s="35"/>
      <c r="H569" s="18"/>
      <c r="I569" s="18"/>
      <c r="J569" s="11"/>
      <c r="K569" s="42"/>
    </row>
    <row r="570" spans="1:11" ht="13" x14ac:dyDescent="0.15">
      <c r="A570" s="44"/>
      <c r="B570" s="11"/>
      <c r="C570" s="18"/>
      <c r="D570" s="19"/>
      <c r="E570" s="18"/>
      <c r="F570" s="35"/>
      <c r="G570" s="35"/>
      <c r="H570" s="18"/>
      <c r="I570" s="18"/>
      <c r="J570" s="11"/>
      <c r="K570" s="42"/>
    </row>
    <row r="571" spans="1:11" ht="13" x14ac:dyDescent="0.15">
      <c r="A571" s="44"/>
      <c r="B571" s="11"/>
      <c r="C571" s="18"/>
      <c r="D571" s="19"/>
      <c r="E571" s="18"/>
      <c r="F571" s="35"/>
      <c r="G571" s="35"/>
      <c r="H571" s="18"/>
      <c r="I571" s="18"/>
      <c r="J571" s="11"/>
      <c r="K571" s="42"/>
    </row>
    <row r="572" spans="1:11" ht="13" x14ac:dyDescent="0.15">
      <c r="A572" s="44"/>
      <c r="B572" s="11"/>
      <c r="C572" s="18"/>
      <c r="D572" s="19"/>
      <c r="E572" s="18"/>
      <c r="F572" s="35"/>
      <c r="G572" s="35"/>
      <c r="H572" s="18"/>
      <c r="I572" s="18"/>
      <c r="J572" s="11"/>
      <c r="K572" s="42"/>
    </row>
    <row r="573" spans="1:11" ht="13" x14ac:dyDescent="0.15">
      <c r="A573" s="44"/>
      <c r="B573" s="11"/>
      <c r="C573" s="18"/>
      <c r="D573" s="19"/>
      <c r="E573" s="18"/>
      <c r="F573" s="35"/>
      <c r="G573" s="35"/>
      <c r="H573" s="18"/>
      <c r="I573" s="18"/>
      <c r="J573" s="11"/>
      <c r="K573" s="42"/>
    </row>
    <row r="574" spans="1:11" ht="13" x14ac:dyDescent="0.15">
      <c r="A574" s="44"/>
      <c r="B574" s="11"/>
      <c r="C574" s="18"/>
      <c r="D574" s="19"/>
      <c r="E574" s="18"/>
      <c r="F574" s="35"/>
      <c r="G574" s="35"/>
      <c r="H574" s="18"/>
      <c r="I574" s="18"/>
      <c r="J574" s="11"/>
      <c r="K574" s="42"/>
    </row>
    <row r="575" spans="1:11" ht="13" x14ac:dyDescent="0.15">
      <c r="A575" s="44"/>
      <c r="B575" s="11"/>
      <c r="C575" s="18"/>
      <c r="D575" s="19"/>
      <c r="E575" s="18"/>
      <c r="F575" s="35"/>
      <c r="G575" s="35"/>
      <c r="H575" s="18"/>
      <c r="I575" s="18"/>
      <c r="J575" s="11"/>
      <c r="K575" s="42"/>
    </row>
    <row r="576" spans="1:11" ht="13" x14ac:dyDescent="0.15">
      <c r="A576" s="44"/>
      <c r="B576" s="11"/>
      <c r="C576" s="18"/>
      <c r="D576" s="19"/>
      <c r="E576" s="18"/>
      <c r="F576" s="35"/>
      <c r="G576" s="35"/>
      <c r="H576" s="18"/>
      <c r="I576" s="18"/>
      <c r="J576" s="11"/>
      <c r="K576" s="42"/>
    </row>
    <row r="577" spans="1:11" ht="13" x14ac:dyDescent="0.15">
      <c r="A577" s="44"/>
      <c r="B577" s="11"/>
      <c r="C577" s="18"/>
      <c r="D577" s="19"/>
      <c r="E577" s="18"/>
      <c r="F577" s="35"/>
      <c r="G577" s="35"/>
      <c r="H577" s="18"/>
      <c r="I577" s="18"/>
      <c r="J577" s="11"/>
      <c r="K577" s="42"/>
    </row>
    <row r="578" spans="1:11" ht="13" x14ac:dyDescent="0.15">
      <c r="A578" s="44"/>
      <c r="B578" s="11"/>
      <c r="C578" s="18"/>
      <c r="D578" s="19"/>
      <c r="E578" s="18"/>
      <c r="F578" s="35"/>
      <c r="G578" s="35"/>
      <c r="H578" s="18"/>
      <c r="I578" s="18"/>
      <c r="J578" s="11"/>
      <c r="K578" s="42"/>
    </row>
    <row r="579" spans="1:11" ht="13" x14ac:dyDescent="0.15">
      <c r="A579" s="44"/>
      <c r="B579" s="11"/>
      <c r="C579" s="18"/>
      <c r="D579" s="19"/>
      <c r="E579" s="18"/>
      <c r="F579" s="35"/>
      <c r="G579" s="35"/>
      <c r="H579" s="18"/>
      <c r="I579" s="18"/>
      <c r="J579" s="11"/>
      <c r="K579" s="42"/>
    </row>
    <row r="580" spans="1:11" ht="13" x14ac:dyDescent="0.15">
      <c r="A580" s="44"/>
      <c r="B580" s="11"/>
      <c r="C580" s="18"/>
      <c r="D580" s="19"/>
      <c r="E580" s="18"/>
      <c r="F580" s="35"/>
      <c r="G580" s="35"/>
      <c r="H580" s="18"/>
      <c r="I580" s="18"/>
      <c r="J580" s="11"/>
      <c r="K580" s="42"/>
    </row>
    <row r="581" spans="1:11" ht="13" x14ac:dyDescent="0.15">
      <c r="A581" s="44"/>
      <c r="B581" s="11"/>
      <c r="C581" s="18"/>
      <c r="D581" s="19"/>
      <c r="E581" s="18"/>
      <c r="F581" s="35"/>
      <c r="G581" s="35"/>
      <c r="H581" s="18"/>
      <c r="I581" s="18"/>
      <c r="J581" s="11"/>
      <c r="K581" s="42"/>
    </row>
    <row r="582" spans="1:11" ht="13" x14ac:dyDescent="0.15">
      <c r="A582" s="44"/>
      <c r="B582" s="11"/>
      <c r="C582" s="18"/>
      <c r="D582" s="19"/>
      <c r="E582" s="18"/>
      <c r="F582" s="35"/>
      <c r="G582" s="35"/>
      <c r="H582" s="18"/>
      <c r="I582" s="18"/>
      <c r="J582" s="11"/>
      <c r="K582" s="42"/>
    </row>
    <row r="583" spans="1:11" ht="13" x14ac:dyDescent="0.15">
      <c r="A583" s="44"/>
      <c r="B583" s="11"/>
      <c r="C583" s="18"/>
      <c r="D583" s="19"/>
      <c r="E583" s="18"/>
      <c r="F583" s="35"/>
      <c r="G583" s="35"/>
      <c r="H583" s="18"/>
      <c r="I583" s="18"/>
      <c r="J583" s="11"/>
      <c r="K583" s="42"/>
    </row>
    <row r="584" spans="1:11" ht="13" x14ac:dyDescent="0.15">
      <c r="A584" s="44"/>
      <c r="B584" s="11"/>
      <c r="C584" s="18"/>
      <c r="D584" s="19"/>
      <c r="E584" s="18"/>
      <c r="F584" s="35"/>
      <c r="G584" s="35"/>
      <c r="H584" s="18"/>
      <c r="I584" s="18"/>
      <c r="J584" s="11"/>
      <c r="K584" s="42"/>
    </row>
    <row r="585" spans="1:11" ht="13" x14ac:dyDescent="0.15">
      <c r="A585" s="44"/>
      <c r="B585" s="11"/>
      <c r="C585" s="18"/>
      <c r="D585" s="19"/>
      <c r="E585" s="18"/>
      <c r="F585" s="35"/>
      <c r="G585" s="35"/>
      <c r="H585" s="18"/>
      <c r="I585" s="18"/>
      <c r="J585" s="11"/>
      <c r="K585" s="42"/>
    </row>
    <row r="586" spans="1:11" ht="13" x14ac:dyDescent="0.15">
      <c r="A586" s="44"/>
      <c r="B586" s="11"/>
      <c r="C586" s="18"/>
      <c r="D586" s="19"/>
      <c r="E586" s="18"/>
      <c r="F586" s="35"/>
      <c r="G586" s="35"/>
      <c r="H586" s="18"/>
      <c r="I586" s="18"/>
      <c r="J586" s="11"/>
      <c r="K586" s="42"/>
    </row>
    <row r="587" spans="1:11" ht="13" x14ac:dyDescent="0.15">
      <c r="A587" s="44"/>
      <c r="B587" s="11"/>
      <c r="C587" s="18"/>
      <c r="D587" s="19"/>
      <c r="E587" s="18"/>
      <c r="F587" s="35"/>
      <c r="G587" s="35"/>
      <c r="H587" s="18"/>
      <c r="I587" s="18"/>
      <c r="J587" s="11"/>
      <c r="K587" s="42"/>
    </row>
    <row r="588" spans="1:11" ht="13" x14ac:dyDescent="0.15">
      <c r="A588" s="44"/>
      <c r="B588" s="11"/>
      <c r="C588" s="18"/>
      <c r="D588" s="19"/>
      <c r="E588" s="18"/>
      <c r="F588" s="35"/>
      <c r="G588" s="35"/>
      <c r="H588" s="18"/>
      <c r="I588" s="18"/>
      <c r="J588" s="11"/>
      <c r="K588" s="42"/>
    </row>
    <row r="589" spans="1:11" ht="13" x14ac:dyDescent="0.15">
      <c r="A589" s="44"/>
      <c r="B589" s="11"/>
      <c r="C589" s="18"/>
      <c r="D589" s="19"/>
      <c r="E589" s="18"/>
      <c r="F589" s="35"/>
      <c r="G589" s="35"/>
      <c r="H589" s="18"/>
      <c r="I589" s="18"/>
      <c r="J589" s="11"/>
      <c r="K589" s="42"/>
    </row>
    <row r="590" spans="1:11" ht="13" x14ac:dyDescent="0.15">
      <c r="A590" s="44"/>
      <c r="B590" s="11"/>
      <c r="C590" s="18"/>
      <c r="D590" s="19"/>
      <c r="E590" s="18"/>
      <c r="F590" s="35"/>
      <c r="G590" s="35"/>
      <c r="H590" s="18"/>
      <c r="I590" s="18"/>
      <c r="J590" s="11"/>
      <c r="K590" s="42"/>
    </row>
    <row r="591" spans="1:11" ht="13" x14ac:dyDescent="0.15">
      <c r="A591" s="44"/>
      <c r="B591" s="11"/>
      <c r="C591" s="18"/>
      <c r="D591" s="19"/>
      <c r="E591" s="18"/>
      <c r="F591" s="35"/>
      <c r="G591" s="35"/>
      <c r="H591" s="18"/>
      <c r="I591" s="18"/>
      <c r="J591" s="11"/>
      <c r="K591" s="42"/>
    </row>
    <row r="592" spans="1:11" ht="13" x14ac:dyDescent="0.15">
      <c r="A592" s="44"/>
      <c r="B592" s="11"/>
      <c r="C592" s="18"/>
      <c r="D592" s="19"/>
      <c r="E592" s="18"/>
      <c r="F592" s="35"/>
      <c r="G592" s="35"/>
      <c r="H592" s="18"/>
      <c r="I592" s="18"/>
      <c r="J592" s="11"/>
      <c r="K592" s="42"/>
    </row>
    <row r="593" spans="1:11" ht="13" x14ac:dyDescent="0.15">
      <c r="A593" s="44"/>
      <c r="B593" s="11"/>
      <c r="C593" s="18"/>
      <c r="D593" s="19"/>
      <c r="E593" s="18"/>
      <c r="F593" s="35"/>
      <c r="G593" s="35"/>
      <c r="H593" s="18"/>
      <c r="I593" s="18"/>
      <c r="J593" s="11"/>
      <c r="K593" s="42"/>
    </row>
    <row r="594" spans="1:11" ht="13" x14ac:dyDescent="0.15">
      <c r="A594" s="44"/>
      <c r="B594" s="11"/>
      <c r="C594" s="18"/>
      <c r="D594" s="19"/>
      <c r="E594" s="18"/>
      <c r="F594" s="35"/>
      <c r="G594" s="35"/>
      <c r="H594" s="18"/>
      <c r="I594" s="18"/>
      <c r="J594" s="11"/>
      <c r="K594" s="42"/>
    </row>
    <row r="595" spans="1:11" ht="13" x14ac:dyDescent="0.15">
      <c r="A595" s="44"/>
      <c r="B595" s="11"/>
      <c r="C595" s="18"/>
      <c r="D595" s="19"/>
      <c r="E595" s="18"/>
      <c r="F595" s="35"/>
      <c r="G595" s="35"/>
      <c r="H595" s="18"/>
      <c r="I595" s="18"/>
      <c r="J595" s="11"/>
      <c r="K595" s="42"/>
    </row>
    <row r="596" spans="1:11" ht="13" x14ac:dyDescent="0.15">
      <c r="A596" s="44"/>
      <c r="B596" s="11"/>
      <c r="C596" s="18"/>
      <c r="D596" s="19"/>
      <c r="E596" s="18"/>
      <c r="F596" s="35"/>
      <c r="G596" s="35"/>
      <c r="H596" s="18"/>
      <c r="I596" s="18"/>
      <c r="J596" s="11"/>
      <c r="K596" s="42"/>
    </row>
    <row r="597" spans="1:11" ht="13" x14ac:dyDescent="0.15">
      <c r="A597" s="44"/>
      <c r="B597" s="11"/>
      <c r="C597" s="18"/>
      <c r="D597" s="19"/>
      <c r="E597" s="18"/>
      <c r="F597" s="35"/>
      <c r="G597" s="35"/>
      <c r="H597" s="18"/>
      <c r="I597" s="18"/>
      <c r="J597" s="11"/>
      <c r="K597" s="42"/>
    </row>
    <row r="598" spans="1:11" ht="13" x14ac:dyDescent="0.15">
      <c r="A598" s="44"/>
      <c r="B598" s="11"/>
      <c r="C598" s="18"/>
      <c r="D598" s="19"/>
      <c r="E598" s="18"/>
      <c r="F598" s="35"/>
      <c r="G598" s="35"/>
      <c r="H598" s="18"/>
      <c r="I598" s="18"/>
      <c r="J598" s="11"/>
      <c r="K598" s="42"/>
    </row>
    <row r="599" spans="1:11" ht="13" x14ac:dyDescent="0.15">
      <c r="A599" s="44"/>
      <c r="B599" s="11"/>
      <c r="C599" s="18"/>
      <c r="D599" s="19"/>
      <c r="E599" s="18"/>
      <c r="F599" s="35"/>
      <c r="G599" s="35"/>
      <c r="H599" s="18"/>
      <c r="I599" s="18"/>
      <c r="J599" s="11"/>
      <c r="K599" s="42"/>
    </row>
    <row r="600" spans="1:11" ht="13" x14ac:dyDescent="0.15">
      <c r="A600" s="44"/>
      <c r="B600" s="11"/>
      <c r="C600" s="18"/>
      <c r="D600" s="19"/>
      <c r="E600" s="18"/>
      <c r="F600" s="35"/>
      <c r="G600" s="35"/>
      <c r="H600" s="18"/>
      <c r="I600" s="18"/>
      <c r="J600" s="11"/>
      <c r="K600" s="42"/>
    </row>
    <row r="601" spans="1:11" ht="13" x14ac:dyDescent="0.15">
      <c r="A601" s="44"/>
      <c r="B601" s="11"/>
      <c r="C601" s="18"/>
      <c r="D601" s="19"/>
      <c r="E601" s="18"/>
      <c r="F601" s="35"/>
      <c r="G601" s="35"/>
      <c r="H601" s="18"/>
      <c r="I601" s="18"/>
      <c r="J601" s="11"/>
      <c r="K601" s="42"/>
    </row>
    <row r="602" spans="1:11" ht="13" x14ac:dyDescent="0.15">
      <c r="A602" s="44"/>
      <c r="B602" s="11"/>
      <c r="C602" s="18"/>
      <c r="D602" s="19"/>
      <c r="E602" s="18"/>
      <c r="F602" s="35"/>
      <c r="G602" s="35"/>
      <c r="H602" s="18"/>
      <c r="I602" s="18"/>
      <c r="J602" s="11"/>
      <c r="K602" s="42"/>
    </row>
    <row r="603" spans="1:11" ht="13" x14ac:dyDescent="0.15">
      <c r="A603" s="44"/>
      <c r="B603" s="11"/>
      <c r="C603" s="18"/>
      <c r="D603" s="19"/>
      <c r="E603" s="18"/>
      <c r="F603" s="35"/>
      <c r="G603" s="35"/>
      <c r="H603" s="18"/>
      <c r="I603" s="18"/>
      <c r="J603" s="11"/>
      <c r="K603" s="42"/>
    </row>
    <row r="604" spans="1:11" ht="13" x14ac:dyDescent="0.15">
      <c r="A604" s="44"/>
      <c r="B604" s="11"/>
      <c r="C604" s="18"/>
      <c r="D604" s="19"/>
      <c r="E604" s="18"/>
      <c r="F604" s="35"/>
      <c r="G604" s="35"/>
      <c r="H604" s="18"/>
      <c r="I604" s="18"/>
      <c r="J604" s="11"/>
      <c r="K604" s="42"/>
    </row>
    <row r="605" spans="1:11" ht="13" x14ac:dyDescent="0.15">
      <c r="A605" s="44"/>
      <c r="B605" s="11"/>
      <c r="C605" s="18"/>
      <c r="D605" s="19"/>
      <c r="E605" s="18"/>
      <c r="F605" s="35"/>
      <c r="G605" s="35"/>
      <c r="H605" s="18"/>
      <c r="I605" s="18"/>
      <c r="J605" s="11"/>
      <c r="K605" s="42"/>
    </row>
    <row r="606" spans="1:11" ht="13" x14ac:dyDescent="0.15">
      <c r="A606" s="44"/>
      <c r="B606" s="11"/>
      <c r="C606" s="18"/>
      <c r="D606" s="19"/>
      <c r="E606" s="18"/>
      <c r="F606" s="35"/>
      <c r="G606" s="35"/>
      <c r="H606" s="18"/>
      <c r="I606" s="18"/>
      <c r="J606" s="11"/>
      <c r="K606" s="42"/>
    </row>
    <row r="607" spans="1:11" ht="13" x14ac:dyDescent="0.15">
      <c r="A607" s="44"/>
      <c r="B607" s="11"/>
      <c r="C607" s="18"/>
      <c r="D607" s="19"/>
      <c r="E607" s="18"/>
      <c r="F607" s="35"/>
      <c r="G607" s="35"/>
      <c r="H607" s="18"/>
      <c r="I607" s="18"/>
      <c r="J607" s="11"/>
      <c r="K607" s="42"/>
    </row>
    <row r="608" spans="1:11" ht="13" x14ac:dyDescent="0.15">
      <c r="A608" s="44"/>
      <c r="B608" s="11"/>
      <c r="C608" s="18"/>
      <c r="D608" s="19"/>
      <c r="E608" s="18"/>
      <c r="F608" s="35"/>
      <c r="G608" s="35"/>
      <c r="H608" s="18"/>
      <c r="I608" s="18"/>
      <c r="J608" s="11"/>
      <c r="K608" s="42"/>
    </row>
    <row r="609" spans="1:11" ht="13" x14ac:dyDescent="0.15">
      <c r="A609" s="44"/>
      <c r="B609" s="11"/>
      <c r="C609" s="18"/>
      <c r="D609" s="19"/>
      <c r="E609" s="18"/>
      <c r="F609" s="35"/>
      <c r="G609" s="35"/>
      <c r="H609" s="18"/>
      <c r="I609" s="18"/>
      <c r="J609" s="11"/>
      <c r="K609" s="42"/>
    </row>
    <row r="610" spans="1:11" ht="13" x14ac:dyDescent="0.15">
      <c r="A610" s="44"/>
      <c r="B610" s="11"/>
      <c r="C610" s="18"/>
      <c r="D610" s="19"/>
      <c r="E610" s="18"/>
      <c r="F610" s="35"/>
      <c r="G610" s="35"/>
      <c r="H610" s="18"/>
      <c r="I610" s="18"/>
      <c r="J610" s="11"/>
      <c r="K610" s="42"/>
    </row>
    <row r="611" spans="1:11" ht="13" x14ac:dyDescent="0.15">
      <c r="A611" s="44"/>
      <c r="B611" s="11"/>
      <c r="C611" s="18"/>
      <c r="D611" s="19"/>
      <c r="E611" s="18"/>
      <c r="F611" s="35"/>
      <c r="G611" s="35"/>
      <c r="H611" s="18"/>
      <c r="I611" s="18"/>
      <c r="J611" s="11"/>
      <c r="K611" s="42"/>
    </row>
    <row r="612" spans="1:11" ht="13" x14ac:dyDescent="0.15">
      <c r="A612" s="44"/>
      <c r="B612" s="11"/>
      <c r="C612" s="18"/>
      <c r="D612" s="19"/>
      <c r="E612" s="18"/>
      <c r="F612" s="35"/>
      <c r="G612" s="35"/>
      <c r="H612" s="18"/>
      <c r="I612" s="18"/>
      <c r="J612" s="11"/>
      <c r="K612" s="42"/>
    </row>
    <row r="613" spans="1:11" ht="13" x14ac:dyDescent="0.15">
      <c r="A613" s="44"/>
      <c r="B613" s="11"/>
      <c r="C613" s="18"/>
      <c r="D613" s="19"/>
      <c r="E613" s="18"/>
      <c r="F613" s="35"/>
      <c r="G613" s="35"/>
      <c r="H613" s="18"/>
      <c r="I613" s="18"/>
      <c r="J613" s="11"/>
      <c r="K613" s="42"/>
    </row>
    <row r="614" spans="1:11" ht="13" x14ac:dyDescent="0.15">
      <c r="A614" s="44"/>
      <c r="B614" s="11"/>
      <c r="C614" s="18"/>
      <c r="D614" s="19"/>
      <c r="E614" s="18"/>
      <c r="F614" s="35"/>
      <c r="G614" s="35"/>
      <c r="H614" s="18"/>
      <c r="I614" s="18"/>
      <c r="J614" s="11"/>
      <c r="K614" s="42"/>
    </row>
    <row r="615" spans="1:11" ht="13" x14ac:dyDescent="0.15">
      <c r="A615" s="44"/>
      <c r="B615" s="11"/>
      <c r="C615" s="18"/>
      <c r="D615" s="19"/>
      <c r="E615" s="18"/>
      <c r="F615" s="35"/>
      <c r="G615" s="35"/>
      <c r="H615" s="18"/>
      <c r="I615" s="18"/>
      <c r="J615" s="11"/>
      <c r="K615" s="42"/>
    </row>
    <row r="616" spans="1:11" ht="13" x14ac:dyDescent="0.15">
      <c r="A616" s="44"/>
      <c r="B616" s="11"/>
      <c r="C616" s="18"/>
      <c r="D616" s="19"/>
      <c r="E616" s="18"/>
      <c r="F616" s="35"/>
      <c r="G616" s="35"/>
      <c r="H616" s="18"/>
      <c r="I616" s="18"/>
      <c r="J616" s="11"/>
      <c r="K616" s="42"/>
    </row>
    <row r="617" spans="1:11" ht="13" x14ac:dyDescent="0.15">
      <c r="A617" s="44"/>
      <c r="B617" s="11"/>
      <c r="C617" s="18"/>
      <c r="D617" s="19"/>
      <c r="E617" s="18"/>
      <c r="F617" s="35"/>
      <c r="G617" s="35"/>
      <c r="H617" s="18"/>
      <c r="I617" s="18"/>
      <c r="J617" s="11"/>
      <c r="K617" s="42"/>
    </row>
    <row r="618" spans="1:11" ht="13" x14ac:dyDescent="0.15">
      <c r="A618" s="44"/>
      <c r="B618" s="11"/>
      <c r="C618" s="18"/>
      <c r="D618" s="19"/>
      <c r="E618" s="18"/>
      <c r="F618" s="35"/>
      <c r="G618" s="35"/>
      <c r="H618" s="18"/>
      <c r="I618" s="18"/>
      <c r="J618" s="11"/>
      <c r="K618" s="42"/>
    </row>
    <row r="619" spans="1:11" ht="13" x14ac:dyDescent="0.15">
      <c r="A619" s="44"/>
      <c r="B619" s="11"/>
      <c r="C619" s="18"/>
      <c r="D619" s="19"/>
      <c r="E619" s="18"/>
      <c r="F619" s="35"/>
      <c r="G619" s="35"/>
      <c r="H619" s="18"/>
      <c r="I619" s="18"/>
      <c r="J619" s="11"/>
      <c r="K619" s="42"/>
    </row>
    <row r="620" spans="1:11" ht="13" x14ac:dyDescent="0.15">
      <c r="A620" s="44"/>
      <c r="B620" s="11"/>
      <c r="C620" s="18"/>
      <c r="D620" s="19"/>
      <c r="E620" s="18"/>
      <c r="F620" s="35"/>
      <c r="G620" s="35"/>
      <c r="H620" s="18"/>
      <c r="I620" s="18"/>
      <c r="J620" s="11"/>
      <c r="K620" s="42"/>
    </row>
    <row r="621" spans="1:11" ht="13" x14ac:dyDescent="0.15">
      <c r="A621" s="44"/>
      <c r="B621" s="11"/>
      <c r="C621" s="18"/>
      <c r="D621" s="19"/>
      <c r="E621" s="18"/>
      <c r="F621" s="35"/>
      <c r="G621" s="35"/>
      <c r="H621" s="18"/>
      <c r="I621" s="18"/>
      <c r="J621" s="11"/>
      <c r="K621" s="42"/>
    </row>
    <row r="622" spans="1:11" ht="13" x14ac:dyDescent="0.15">
      <c r="A622" s="44"/>
      <c r="B622" s="11"/>
      <c r="C622" s="18"/>
      <c r="D622" s="19"/>
      <c r="E622" s="18"/>
      <c r="F622" s="35"/>
      <c r="G622" s="35"/>
      <c r="H622" s="18"/>
      <c r="I622" s="18"/>
      <c r="J622" s="11"/>
      <c r="K622" s="42"/>
    </row>
    <row r="623" spans="1:11" ht="13" x14ac:dyDescent="0.15">
      <c r="A623" s="44"/>
      <c r="B623" s="11"/>
      <c r="C623" s="18"/>
      <c r="D623" s="19"/>
      <c r="E623" s="18"/>
      <c r="F623" s="35"/>
      <c r="G623" s="35"/>
      <c r="H623" s="18"/>
      <c r="I623" s="18"/>
      <c r="J623" s="11"/>
      <c r="K623" s="42"/>
    </row>
    <row r="624" spans="1:11" ht="13" x14ac:dyDescent="0.15">
      <c r="A624" s="44"/>
      <c r="B624" s="11"/>
      <c r="C624" s="18"/>
      <c r="D624" s="19"/>
      <c r="E624" s="18"/>
      <c r="F624" s="35"/>
      <c r="G624" s="35"/>
      <c r="H624" s="18"/>
      <c r="I624" s="18"/>
      <c r="J624" s="11"/>
      <c r="K624" s="42"/>
    </row>
    <row r="625" spans="1:11" ht="13" x14ac:dyDescent="0.15">
      <c r="A625" s="44"/>
      <c r="B625" s="11"/>
      <c r="C625" s="18"/>
      <c r="D625" s="19"/>
      <c r="E625" s="18"/>
      <c r="F625" s="35"/>
      <c r="G625" s="35"/>
      <c r="H625" s="18"/>
      <c r="I625" s="18"/>
      <c r="J625" s="11"/>
      <c r="K625" s="42"/>
    </row>
    <row r="626" spans="1:11" ht="13" x14ac:dyDescent="0.15">
      <c r="A626" s="44"/>
      <c r="B626" s="11"/>
      <c r="C626" s="18"/>
      <c r="D626" s="19"/>
      <c r="E626" s="18"/>
      <c r="F626" s="35"/>
      <c r="G626" s="35"/>
      <c r="H626" s="18"/>
      <c r="I626" s="18"/>
      <c r="J626" s="11"/>
      <c r="K626" s="42"/>
    </row>
    <row r="627" spans="1:11" ht="13" x14ac:dyDescent="0.15">
      <c r="A627" s="44"/>
      <c r="B627" s="11"/>
      <c r="C627" s="18"/>
      <c r="D627" s="19"/>
      <c r="E627" s="18"/>
      <c r="F627" s="35"/>
      <c r="G627" s="35"/>
      <c r="H627" s="18"/>
      <c r="I627" s="18"/>
      <c r="J627" s="11"/>
      <c r="K627" s="42"/>
    </row>
    <row r="628" spans="1:11" ht="13" x14ac:dyDescent="0.15">
      <c r="A628" s="44"/>
      <c r="B628" s="11"/>
      <c r="C628" s="18"/>
      <c r="D628" s="19"/>
      <c r="E628" s="18"/>
      <c r="F628" s="35"/>
      <c r="G628" s="35"/>
      <c r="H628" s="18"/>
      <c r="I628" s="18"/>
      <c r="J628" s="11"/>
      <c r="K628" s="42"/>
    </row>
    <row r="629" spans="1:11" ht="13" x14ac:dyDescent="0.15">
      <c r="A629" s="44"/>
      <c r="B629" s="11"/>
      <c r="C629" s="18"/>
      <c r="D629" s="19"/>
      <c r="E629" s="18"/>
      <c r="F629" s="35"/>
      <c r="G629" s="35"/>
      <c r="H629" s="18"/>
      <c r="I629" s="18"/>
      <c r="J629" s="11"/>
      <c r="K629" s="42"/>
    </row>
    <row r="630" spans="1:11" ht="13" x14ac:dyDescent="0.15">
      <c r="A630" s="44"/>
      <c r="B630" s="11"/>
      <c r="C630" s="18"/>
      <c r="D630" s="19"/>
      <c r="E630" s="18"/>
      <c r="F630" s="35"/>
      <c r="G630" s="35"/>
      <c r="H630" s="18"/>
      <c r="I630" s="18"/>
      <c r="J630" s="11"/>
      <c r="K630" s="42"/>
    </row>
    <row r="631" spans="1:11" ht="13" x14ac:dyDescent="0.15">
      <c r="A631" s="44"/>
      <c r="B631" s="11"/>
      <c r="C631" s="18"/>
      <c r="D631" s="19"/>
      <c r="E631" s="18"/>
      <c r="F631" s="35"/>
      <c r="G631" s="35"/>
      <c r="H631" s="18"/>
      <c r="I631" s="18"/>
      <c r="J631" s="11"/>
      <c r="K631" s="42"/>
    </row>
    <row r="632" spans="1:11" ht="13" x14ac:dyDescent="0.15">
      <c r="A632" s="44"/>
      <c r="B632" s="11"/>
      <c r="C632" s="18"/>
      <c r="D632" s="19"/>
      <c r="E632" s="18"/>
      <c r="F632" s="35"/>
      <c r="G632" s="35"/>
      <c r="H632" s="18"/>
      <c r="I632" s="18"/>
      <c r="J632" s="11"/>
      <c r="K632" s="42"/>
    </row>
    <row r="633" spans="1:11" ht="13" x14ac:dyDescent="0.15">
      <c r="A633" s="44"/>
      <c r="B633" s="11"/>
      <c r="C633" s="18"/>
      <c r="D633" s="19"/>
      <c r="E633" s="18"/>
      <c r="F633" s="35"/>
      <c r="G633" s="35"/>
      <c r="H633" s="18"/>
      <c r="I633" s="18"/>
      <c r="J633" s="11"/>
      <c r="K633" s="42"/>
    </row>
    <row r="634" spans="1:11" ht="13" x14ac:dyDescent="0.15">
      <c r="A634" s="44"/>
      <c r="B634" s="11"/>
      <c r="C634" s="18"/>
      <c r="D634" s="19"/>
      <c r="E634" s="18"/>
      <c r="F634" s="35"/>
      <c r="G634" s="35"/>
      <c r="H634" s="18"/>
      <c r="I634" s="18"/>
      <c r="J634" s="11"/>
      <c r="K634" s="42"/>
    </row>
    <row r="635" spans="1:11" ht="13" x14ac:dyDescent="0.15">
      <c r="A635" s="44"/>
      <c r="B635" s="11"/>
      <c r="C635" s="18"/>
      <c r="D635" s="19"/>
      <c r="E635" s="18"/>
      <c r="F635" s="35"/>
      <c r="G635" s="35"/>
      <c r="H635" s="18"/>
      <c r="I635" s="18"/>
      <c r="J635" s="11"/>
      <c r="K635" s="42"/>
    </row>
    <row r="636" spans="1:11" ht="13" x14ac:dyDescent="0.15">
      <c r="A636" s="44"/>
      <c r="B636" s="11"/>
      <c r="C636" s="18"/>
      <c r="D636" s="19"/>
      <c r="E636" s="18"/>
      <c r="F636" s="35"/>
      <c r="G636" s="35"/>
      <c r="H636" s="18"/>
      <c r="I636" s="18"/>
      <c r="J636" s="11"/>
      <c r="K636" s="42"/>
    </row>
    <row r="637" spans="1:11" ht="13" x14ac:dyDescent="0.15">
      <c r="A637" s="44"/>
      <c r="B637" s="11"/>
      <c r="C637" s="18"/>
      <c r="D637" s="19"/>
      <c r="E637" s="18"/>
      <c r="F637" s="35"/>
      <c r="G637" s="35"/>
      <c r="H637" s="18"/>
      <c r="I637" s="18"/>
      <c r="J637" s="11"/>
      <c r="K637" s="42"/>
    </row>
    <row r="638" spans="1:11" ht="13" x14ac:dyDescent="0.15">
      <c r="A638" s="44"/>
      <c r="B638" s="11"/>
      <c r="C638" s="18"/>
      <c r="D638" s="19"/>
      <c r="E638" s="18"/>
      <c r="F638" s="35"/>
      <c r="G638" s="35"/>
      <c r="H638" s="18"/>
      <c r="I638" s="18"/>
      <c r="J638" s="11"/>
      <c r="K638" s="42"/>
    </row>
    <row r="639" spans="1:11" ht="13" x14ac:dyDescent="0.15">
      <c r="A639" s="44"/>
      <c r="B639" s="11"/>
      <c r="C639" s="18"/>
      <c r="D639" s="19"/>
      <c r="E639" s="18"/>
      <c r="F639" s="35"/>
      <c r="G639" s="35"/>
      <c r="H639" s="18"/>
      <c r="I639" s="18"/>
      <c r="J639" s="11"/>
      <c r="K639" s="42"/>
    </row>
    <row r="640" spans="1:11" ht="13" x14ac:dyDescent="0.15">
      <c r="A640" s="44"/>
      <c r="B640" s="11"/>
      <c r="C640" s="18"/>
      <c r="D640" s="19"/>
      <c r="E640" s="18"/>
      <c r="F640" s="35"/>
      <c r="G640" s="35"/>
      <c r="H640" s="18"/>
      <c r="I640" s="18"/>
      <c r="J640" s="11"/>
      <c r="K640" s="42"/>
    </row>
    <row r="641" spans="1:11" ht="13" x14ac:dyDescent="0.15">
      <c r="A641" s="44"/>
      <c r="B641" s="11"/>
      <c r="C641" s="18"/>
      <c r="D641" s="19"/>
      <c r="E641" s="18"/>
      <c r="F641" s="35"/>
      <c r="G641" s="35"/>
      <c r="H641" s="18"/>
      <c r="I641" s="18"/>
      <c r="J641" s="11"/>
      <c r="K641" s="42"/>
    </row>
    <row r="642" spans="1:11" ht="13" x14ac:dyDescent="0.15">
      <c r="A642" s="44"/>
      <c r="B642" s="11"/>
      <c r="C642" s="18"/>
      <c r="D642" s="19"/>
      <c r="E642" s="18"/>
      <c r="F642" s="35"/>
      <c r="G642" s="35"/>
      <c r="H642" s="18"/>
      <c r="I642" s="18"/>
      <c r="J642" s="11"/>
      <c r="K642" s="42"/>
    </row>
    <row r="643" spans="1:11" ht="13" x14ac:dyDescent="0.15">
      <c r="A643" s="44"/>
      <c r="B643" s="11"/>
      <c r="C643" s="18"/>
      <c r="D643" s="19"/>
      <c r="E643" s="18"/>
      <c r="F643" s="35"/>
      <c r="G643" s="35"/>
      <c r="H643" s="18"/>
      <c r="I643" s="18"/>
      <c r="J643" s="11"/>
      <c r="K643" s="42"/>
    </row>
    <row r="644" spans="1:11" ht="13" x14ac:dyDescent="0.15">
      <c r="A644" s="44"/>
      <c r="B644" s="11"/>
      <c r="C644" s="18"/>
      <c r="D644" s="19"/>
      <c r="E644" s="18"/>
      <c r="F644" s="35"/>
      <c r="G644" s="35"/>
      <c r="H644" s="18"/>
      <c r="I644" s="18"/>
      <c r="J644" s="11"/>
      <c r="K644" s="42"/>
    </row>
    <row r="645" spans="1:11" ht="13" x14ac:dyDescent="0.15">
      <c r="A645" s="44"/>
      <c r="B645" s="11"/>
      <c r="C645" s="18"/>
      <c r="D645" s="19"/>
      <c r="E645" s="18"/>
      <c r="F645" s="35"/>
      <c r="G645" s="35"/>
      <c r="H645" s="18"/>
      <c r="I645" s="18"/>
      <c r="J645" s="11"/>
      <c r="K645" s="42"/>
    </row>
    <row r="646" spans="1:11" ht="13" x14ac:dyDescent="0.15">
      <c r="A646" s="44"/>
      <c r="B646" s="11"/>
      <c r="C646" s="18"/>
      <c r="D646" s="19"/>
      <c r="E646" s="18"/>
      <c r="F646" s="35"/>
      <c r="G646" s="35"/>
      <c r="H646" s="18"/>
      <c r="I646" s="18"/>
      <c r="J646" s="11"/>
      <c r="K646" s="42"/>
    </row>
    <row r="647" spans="1:11" ht="13" x14ac:dyDescent="0.15">
      <c r="A647" s="44"/>
      <c r="B647" s="11"/>
      <c r="C647" s="18"/>
      <c r="D647" s="19"/>
      <c r="E647" s="18"/>
      <c r="F647" s="35"/>
      <c r="G647" s="35"/>
      <c r="H647" s="18"/>
      <c r="I647" s="18"/>
      <c r="J647" s="11"/>
      <c r="K647" s="42"/>
    </row>
    <row r="648" spans="1:11" ht="13" x14ac:dyDescent="0.15">
      <c r="A648" s="44"/>
      <c r="B648" s="11"/>
      <c r="C648" s="18"/>
      <c r="D648" s="19"/>
      <c r="E648" s="18"/>
      <c r="F648" s="35"/>
      <c r="G648" s="35"/>
      <c r="H648" s="18"/>
      <c r="I648" s="18"/>
      <c r="J648" s="11"/>
      <c r="K648" s="42"/>
    </row>
    <row r="649" spans="1:11" ht="13" x14ac:dyDescent="0.15">
      <c r="A649" s="44"/>
      <c r="B649" s="11"/>
      <c r="C649" s="18"/>
      <c r="D649" s="19"/>
      <c r="E649" s="18"/>
      <c r="F649" s="35"/>
      <c r="G649" s="35"/>
      <c r="H649" s="18"/>
      <c r="I649" s="18"/>
      <c r="J649" s="11"/>
      <c r="K649" s="42"/>
    </row>
    <row r="650" spans="1:11" ht="13" x14ac:dyDescent="0.15">
      <c r="A650" s="44"/>
      <c r="B650" s="11"/>
      <c r="C650" s="18"/>
      <c r="D650" s="19"/>
      <c r="E650" s="18"/>
      <c r="F650" s="35"/>
      <c r="G650" s="35"/>
      <c r="H650" s="18"/>
      <c r="I650" s="18"/>
      <c r="J650" s="11"/>
      <c r="K650" s="42"/>
    </row>
    <row r="651" spans="1:11" ht="13" x14ac:dyDescent="0.15">
      <c r="A651" s="44"/>
      <c r="B651" s="11"/>
      <c r="C651" s="18"/>
      <c r="D651" s="19"/>
      <c r="E651" s="18"/>
      <c r="F651" s="35"/>
      <c r="G651" s="35"/>
      <c r="H651" s="18"/>
      <c r="I651" s="18"/>
      <c r="J651" s="11"/>
      <c r="K651" s="42"/>
    </row>
    <row r="652" spans="1:11" ht="13" x14ac:dyDescent="0.15">
      <c r="A652" s="44"/>
      <c r="B652" s="11"/>
      <c r="C652" s="18"/>
      <c r="D652" s="19"/>
      <c r="E652" s="18"/>
      <c r="F652" s="35"/>
      <c r="G652" s="35"/>
      <c r="H652" s="18"/>
      <c r="I652" s="18"/>
      <c r="J652" s="11"/>
      <c r="K652" s="42"/>
    </row>
    <row r="653" spans="1:11" ht="13" x14ac:dyDescent="0.15">
      <c r="A653" s="44"/>
      <c r="B653" s="11"/>
      <c r="C653" s="18"/>
      <c r="D653" s="19"/>
      <c r="E653" s="18"/>
      <c r="F653" s="35"/>
      <c r="G653" s="35"/>
      <c r="H653" s="18"/>
      <c r="I653" s="18"/>
      <c r="J653" s="11"/>
      <c r="K653" s="42"/>
    </row>
    <row r="654" spans="1:11" ht="13" x14ac:dyDescent="0.15">
      <c r="A654" s="44"/>
      <c r="B654" s="11"/>
      <c r="C654" s="18"/>
      <c r="D654" s="19"/>
      <c r="E654" s="18"/>
      <c r="F654" s="35"/>
      <c r="G654" s="35"/>
      <c r="H654" s="18"/>
      <c r="I654" s="18"/>
      <c r="J654" s="11"/>
      <c r="K654" s="42"/>
    </row>
    <row r="655" spans="1:11" ht="13" x14ac:dyDescent="0.15">
      <c r="A655" s="44"/>
      <c r="B655" s="11"/>
      <c r="C655" s="18"/>
      <c r="D655" s="19"/>
      <c r="E655" s="18"/>
      <c r="F655" s="35"/>
      <c r="G655" s="35"/>
      <c r="H655" s="18"/>
      <c r="I655" s="18"/>
      <c r="J655" s="11"/>
      <c r="K655" s="42"/>
    </row>
    <row r="656" spans="1:11" ht="13" x14ac:dyDescent="0.15">
      <c r="A656" s="44"/>
      <c r="B656" s="11"/>
      <c r="C656" s="18"/>
      <c r="D656" s="19"/>
      <c r="E656" s="18"/>
      <c r="F656" s="35"/>
      <c r="G656" s="35"/>
      <c r="H656" s="18"/>
      <c r="I656" s="18"/>
      <c r="J656" s="11"/>
      <c r="K656" s="42"/>
    </row>
    <row r="657" spans="1:11" ht="13" x14ac:dyDescent="0.15">
      <c r="A657" s="44"/>
      <c r="B657" s="11"/>
      <c r="C657" s="18"/>
      <c r="D657" s="19"/>
      <c r="E657" s="18"/>
      <c r="F657" s="35"/>
      <c r="G657" s="35"/>
      <c r="H657" s="18"/>
      <c r="I657" s="18"/>
      <c r="J657" s="11"/>
      <c r="K657" s="42"/>
    </row>
    <row r="658" spans="1:11" ht="13" x14ac:dyDescent="0.15">
      <c r="A658" s="44"/>
      <c r="B658" s="11"/>
      <c r="C658" s="18"/>
      <c r="D658" s="19"/>
      <c r="E658" s="18"/>
      <c r="F658" s="35"/>
      <c r="G658" s="35"/>
      <c r="H658" s="18"/>
      <c r="I658" s="18"/>
      <c r="J658" s="11"/>
      <c r="K658" s="42"/>
    </row>
    <row r="659" spans="1:11" ht="13" x14ac:dyDescent="0.15">
      <c r="A659" s="44"/>
      <c r="B659" s="11"/>
      <c r="C659" s="18"/>
      <c r="D659" s="19"/>
      <c r="E659" s="18"/>
      <c r="F659" s="35"/>
      <c r="G659" s="35"/>
      <c r="H659" s="18"/>
      <c r="I659" s="18"/>
      <c r="J659" s="11"/>
      <c r="K659" s="42"/>
    </row>
    <row r="660" spans="1:11" ht="13" x14ac:dyDescent="0.15">
      <c r="A660" s="44"/>
      <c r="B660" s="11"/>
      <c r="C660" s="18"/>
      <c r="D660" s="19"/>
      <c r="E660" s="18"/>
      <c r="F660" s="35"/>
      <c r="G660" s="35"/>
      <c r="H660" s="18"/>
      <c r="I660" s="18"/>
      <c r="J660" s="11"/>
      <c r="K660" s="42"/>
    </row>
    <row r="661" spans="1:11" ht="13" x14ac:dyDescent="0.15">
      <c r="A661" s="44"/>
      <c r="B661" s="11"/>
      <c r="C661" s="18"/>
      <c r="D661" s="19"/>
      <c r="E661" s="18"/>
      <c r="F661" s="35"/>
      <c r="G661" s="35"/>
      <c r="H661" s="18"/>
      <c r="I661" s="18"/>
      <c r="J661" s="11"/>
      <c r="K661" s="42"/>
    </row>
    <row r="662" spans="1:11" ht="13" x14ac:dyDescent="0.15">
      <c r="A662" s="44"/>
      <c r="B662" s="11"/>
      <c r="C662" s="18"/>
      <c r="D662" s="19"/>
      <c r="E662" s="18"/>
      <c r="F662" s="35"/>
      <c r="G662" s="35"/>
      <c r="H662" s="18"/>
      <c r="I662" s="18"/>
      <c r="J662" s="11"/>
      <c r="K662" s="42"/>
    </row>
    <row r="663" spans="1:11" ht="13" x14ac:dyDescent="0.15">
      <c r="A663" s="44"/>
      <c r="B663" s="11"/>
      <c r="C663" s="18"/>
      <c r="D663" s="19"/>
      <c r="E663" s="18"/>
      <c r="F663" s="35"/>
      <c r="G663" s="35"/>
      <c r="H663" s="18"/>
      <c r="I663" s="18"/>
      <c r="J663" s="11"/>
      <c r="K663" s="42"/>
    </row>
    <row r="664" spans="1:11" ht="13" x14ac:dyDescent="0.15">
      <c r="A664" s="44"/>
      <c r="B664" s="11"/>
      <c r="C664" s="18"/>
      <c r="D664" s="19"/>
      <c r="E664" s="18"/>
      <c r="F664" s="35"/>
      <c r="G664" s="35"/>
      <c r="H664" s="18"/>
      <c r="I664" s="18"/>
      <c r="J664" s="11"/>
      <c r="K664" s="42"/>
    </row>
    <row r="665" spans="1:11" ht="13" x14ac:dyDescent="0.15">
      <c r="A665" s="44"/>
      <c r="B665" s="11"/>
      <c r="C665" s="18"/>
      <c r="D665" s="19"/>
      <c r="E665" s="18"/>
      <c r="F665" s="35"/>
      <c r="G665" s="35"/>
      <c r="H665" s="18"/>
      <c r="I665" s="18"/>
      <c r="J665" s="11"/>
      <c r="K665" s="42"/>
    </row>
    <row r="666" spans="1:11" ht="13" x14ac:dyDescent="0.15">
      <c r="A666" s="44"/>
      <c r="B666" s="11"/>
      <c r="C666" s="18"/>
      <c r="D666" s="19"/>
      <c r="E666" s="18"/>
      <c r="F666" s="35"/>
      <c r="G666" s="35"/>
      <c r="H666" s="18"/>
      <c r="I666" s="18"/>
      <c r="J666" s="11"/>
      <c r="K666" s="42"/>
    </row>
    <row r="667" spans="1:11" ht="13" x14ac:dyDescent="0.15">
      <c r="A667" s="44"/>
      <c r="B667" s="11"/>
      <c r="C667" s="18"/>
      <c r="D667" s="19"/>
      <c r="E667" s="18"/>
      <c r="F667" s="35"/>
      <c r="G667" s="35"/>
      <c r="H667" s="18"/>
      <c r="I667" s="18"/>
      <c r="J667" s="11"/>
      <c r="K667" s="42"/>
    </row>
    <row r="668" spans="1:11" ht="13" x14ac:dyDescent="0.15">
      <c r="A668" s="44"/>
      <c r="B668" s="11"/>
      <c r="C668" s="18"/>
      <c r="D668" s="19"/>
      <c r="E668" s="18"/>
      <c r="F668" s="35"/>
      <c r="G668" s="35"/>
      <c r="H668" s="18"/>
      <c r="I668" s="18"/>
      <c r="J668" s="11"/>
      <c r="K668" s="42"/>
    </row>
    <row r="669" spans="1:11" ht="13" x14ac:dyDescent="0.15">
      <c r="A669" s="44"/>
      <c r="B669" s="11"/>
      <c r="C669" s="18"/>
      <c r="D669" s="19"/>
      <c r="E669" s="18"/>
      <c r="F669" s="35"/>
      <c r="G669" s="35"/>
      <c r="H669" s="18"/>
      <c r="I669" s="18"/>
      <c r="J669" s="11"/>
      <c r="K669" s="42"/>
    </row>
    <row r="670" spans="1:11" ht="13" x14ac:dyDescent="0.15">
      <c r="A670" s="44"/>
      <c r="B670" s="11"/>
      <c r="C670" s="18"/>
      <c r="D670" s="19"/>
      <c r="E670" s="18"/>
      <c r="F670" s="35"/>
      <c r="G670" s="35"/>
      <c r="H670" s="18"/>
      <c r="I670" s="18"/>
      <c r="J670" s="11"/>
      <c r="K670" s="42"/>
    </row>
    <row r="671" spans="1:11" ht="13" x14ac:dyDescent="0.15">
      <c r="A671" s="44"/>
      <c r="B671" s="11"/>
      <c r="C671" s="18"/>
      <c r="D671" s="19"/>
      <c r="E671" s="18"/>
      <c r="F671" s="35"/>
      <c r="G671" s="35"/>
      <c r="H671" s="18"/>
      <c r="I671" s="18"/>
      <c r="J671" s="11"/>
      <c r="K671" s="42"/>
    </row>
    <row r="672" spans="1:11" ht="13" x14ac:dyDescent="0.15">
      <c r="A672" s="44"/>
      <c r="B672" s="11"/>
      <c r="C672" s="18"/>
      <c r="D672" s="19"/>
      <c r="E672" s="18"/>
      <c r="F672" s="35"/>
      <c r="G672" s="35"/>
      <c r="H672" s="18"/>
      <c r="I672" s="18"/>
      <c r="J672" s="11"/>
      <c r="K672" s="42"/>
    </row>
    <row r="673" spans="1:11" ht="13" x14ac:dyDescent="0.15">
      <c r="A673" s="44"/>
      <c r="B673" s="11"/>
      <c r="C673" s="18"/>
      <c r="D673" s="19"/>
      <c r="E673" s="18"/>
      <c r="F673" s="35"/>
      <c r="G673" s="35"/>
      <c r="H673" s="18"/>
      <c r="I673" s="18"/>
      <c r="J673" s="11"/>
      <c r="K673" s="42"/>
    </row>
    <row r="674" spans="1:11" ht="13" x14ac:dyDescent="0.15">
      <c r="A674" s="44"/>
      <c r="B674" s="11"/>
      <c r="C674" s="18"/>
      <c r="D674" s="19"/>
      <c r="E674" s="18"/>
      <c r="F674" s="35"/>
      <c r="G674" s="35"/>
      <c r="H674" s="18"/>
      <c r="I674" s="18"/>
      <c r="J674" s="11"/>
      <c r="K674" s="42"/>
    </row>
    <row r="675" spans="1:11" ht="13" x14ac:dyDescent="0.15">
      <c r="A675" s="44"/>
      <c r="B675" s="11"/>
      <c r="C675" s="18"/>
      <c r="D675" s="19"/>
      <c r="E675" s="18"/>
      <c r="F675" s="35"/>
      <c r="G675" s="35"/>
      <c r="H675" s="18"/>
      <c r="I675" s="18"/>
      <c r="J675" s="11"/>
      <c r="K675" s="42"/>
    </row>
    <row r="676" spans="1:11" ht="13" x14ac:dyDescent="0.15">
      <c r="A676" s="44"/>
      <c r="B676" s="11"/>
      <c r="C676" s="18"/>
      <c r="D676" s="19"/>
      <c r="E676" s="18"/>
      <c r="F676" s="35"/>
      <c r="G676" s="35"/>
      <c r="H676" s="18"/>
      <c r="I676" s="18"/>
      <c r="J676" s="11"/>
      <c r="K676" s="42"/>
    </row>
    <row r="677" spans="1:11" ht="13" x14ac:dyDescent="0.15">
      <c r="A677" s="44"/>
      <c r="B677" s="11"/>
      <c r="C677" s="18"/>
      <c r="D677" s="19"/>
      <c r="E677" s="18"/>
      <c r="F677" s="35"/>
      <c r="G677" s="35"/>
      <c r="H677" s="18"/>
      <c r="I677" s="18"/>
      <c r="J677" s="11"/>
      <c r="K677" s="42"/>
    </row>
    <row r="678" spans="1:11" ht="13" x14ac:dyDescent="0.15">
      <c r="A678" s="44"/>
      <c r="B678" s="11"/>
      <c r="C678" s="18"/>
      <c r="D678" s="19"/>
      <c r="E678" s="18"/>
      <c r="F678" s="35"/>
      <c r="G678" s="35"/>
      <c r="H678" s="18"/>
      <c r="I678" s="18"/>
      <c r="J678" s="11"/>
      <c r="K678" s="42"/>
    </row>
    <row r="679" spans="1:11" ht="13" x14ac:dyDescent="0.15">
      <c r="A679" s="44"/>
      <c r="B679" s="11"/>
      <c r="C679" s="18"/>
      <c r="D679" s="19"/>
      <c r="E679" s="18"/>
      <c r="F679" s="35"/>
      <c r="G679" s="35"/>
      <c r="H679" s="18"/>
      <c r="I679" s="18"/>
      <c r="J679" s="11"/>
      <c r="K679" s="42"/>
    </row>
    <row r="680" spans="1:11" ht="13" x14ac:dyDescent="0.15">
      <c r="A680" s="44"/>
      <c r="B680" s="11"/>
      <c r="C680" s="18"/>
      <c r="D680" s="19"/>
      <c r="E680" s="18"/>
      <c r="F680" s="35"/>
      <c r="G680" s="35"/>
      <c r="H680" s="18"/>
      <c r="I680" s="18"/>
      <c r="J680" s="11"/>
      <c r="K680" s="42"/>
    </row>
    <row r="681" spans="1:11" ht="13" x14ac:dyDescent="0.15">
      <c r="A681" s="44"/>
      <c r="B681" s="11"/>
      <c r="C681" s="18"/>
      <c r="D681" s="19"/>
      <c r="E681" s="18"/>
      <c r="F681" s="35"/>
      <c r="G681" s="35"/>
      <c r="H681" s="18"/>
      <c r="I681" s="18"/>
      <c r="J681" s="11"/>
      <c r="K681" s="42"/>
    </row>
    <row r="682" spans="1:11" ht="13" x14ac:dyDescent="0.15">
      <c r="A682" s="44"/>
      <c r="B682" s="11"/>
      <c r="C682" s="18"/>
      <c r="D682" s="19"/>
      <c r="E682" s="18"/>
      <c r="F682" s="35"/>
      <c r="G682" s="35"/>
      <c r="H682" s="18"/>
      <c r="I682" s="18"/>
      <c r="J682" s="11"/>
      <c r="K682" s="42"/>
    </row>
    <row r="683" spans="1:11" ht="13" x14ac:dyDescent="0.15">
      <c r="A683" s="44"/>
      <c r="B683" s="11"/>
      <c r="C683" s="18"/>
      <c r="D683" s="19"/>
      <c r="E683" s="18"/>
      <c r="F683" s="35"/>
      <c r="G683" s="35"/>
      <c r="H683" s="18"/>
      <c r="I683" s="18"/>
      <c r="J683" s="11"/>
      <c r="K683" s="42"/>
    </row>
    <row r="684" spans="1:11" ht="13" x14ac:dyDescent="0.15">
      <c r="A684" s="44"/>
      <c r="B684" s="11"/>
      <c r="C684" s="18"/>
      <c r="D684" s="19"/>
      <c r="E684" s="18"/>
      <c r="F684" s="35"/>
      <c r="G684" s="35"/>
      <c r="H684" s="18"/>
      <c r="I684" s="18"/>
      <c r="J684" s="11"/>
      <c r="K684" s="42"/>
    </row>
    <row r="685" spans="1:11" ht="13" x14ac:dyDescent="0.15">
      <c r="A685" s="44"/>
      <c r="B685" s="11"/>
      <c r="C685" s="18"/>
      <c r="D685" s="19"/>
      <c r="E685" s="18"/>
      <c r="F685" s="35"/>
      <c r="G685" s="35"/>
      <c r="H685" s="18"/>
      <c r="I685" s="18"/>
      <c r="J685" s="11"/>
      <c r="K685" s="42"/>
    </row>
    <row r="686" spans="1:11" ht="13" x14ac:dyDescent="0.15">
      <c r="A686" s="44"/>
      <c r="B686" s="11"/>
      <c r="C686" s="18"/>
      <c r="D686" s="19"/>
      <c r="E686" s="18"/>
      <c r="F686" s="35"/>
      <c r="G686" s="35"/>
      <c r="H686" s="18"/>
      <c r="I686" s="18"/>
      <c r="J686" s="11"/>
      <c r="K686" s="42"/>
    </row>
    <row r="687" spans="1:11" ht="13" x14ac:dyDescent="0.15">
      <c r="A687" s="44"/>
      <c r="B687" s="11"/>
      <c r="C687" s="18"/>
      <c r="D687" s="19"/>
      <c r="E687" s="18"/>
      <c r="F687" s="35"/>
      <c r="G687" s="35"/>
      <c r="H687" s="18"/>
      <c r="I687" s="18"/>
      <c r="J687" s="11"/>
      <c r="K687" s="42"/>
    </row>
    <row r="688" spans="1:11" ht="13" x14ac:dyDescent="0.15">
      <c r="A688" s="44"/>
      <c r="B688" s="11"/>
      <c r="C688" s="18"/>
      <c r="D688" s="19"/>
      <c r="E688" s="18"/>
      <c r="F688" s="35"/>
      <c r="G688" s="35"/>
      <c r="H688" s="18"/>
      <c r="I688" s="18"/>
      <c r="J688" s="11"/>
      <c r="K688" s="42"/>
    </row>
    <row r="689" spans="1:11" ht="13" x14ac:dyDescent="0.15">
      <c r="A689" s="44"/>
      <c r="B689" s="11"/>
      <c r="C689" s="18"/>
      <c r="D689" s="19"/>
      <c r="E689" s="18"/>
      <c r="F689" s="35"/>
      <c r="G689" s="35"/>
      <c r="H689" s="18"/>
      <c r="I689" s="18"/>
      <c r="J689" s="11"/>
      <c r="K689" s="42"/>
    </row>
    <row r="690" spans="1:11" ht="13" x14ac:dyDescent="0.15">
      <c r="A690" s="44"/>
      <c r="B690" s="11"/>
      <c r="C690" s="18"/>
      <c r="D690" s="19"/>
      <c r="E690" s="18"/>
      <c r="F690" s="35"/>
      <c r="G690" s="35"/>
      <c r="H690" s="18"/>
      <c r="I690" s="18"/>
      <c r="J690" s="11"/>
      <c r="K690" s="42"/>
    </row>
    <row r="691" spans="1:11" ht="13" x14ac:dyDescent="0.15">
      <c r="A691" s="44"/>
      <c r="B691" s="11"/>
      <c r="C691" s="18"/>
      <c r="D691" s="19"/>
      <c r="E691" s="18"/>
      <c r="F691" s="35"/>
      <c r="G691" s="35"/>
      <c r="H691" s="18"/>
      <c r="I691" s="18"/>
      <c r="J691" s="11"/>
      <c r="K691" s="42"/>
    </row>
    <row r="692" spans="1:11" ht="13" x14ac:dyDescent="0.15">
      <c r="A692" s="44"/>
      <c r="B692" s="11"/>
      <c r="C692" s="18"/>
      <c r="D692" s="19"/>
      <c r="E692" s="18"/>
      <c r="F692" s="35"/>
      <c r="G692" s="35"/>
      <c r="H692" s="18"/>
      <c r="I692" s="18"/>
      <c r="J692" s="11"/>
      <c r="K692" s="42"/>
    </row>
    <row r="693" spans="1:11" ht="13" x14ac:dyDescent="0.15">
      <c r="A693" s="44"/>
      <c r="B693" s="11"/>
      <c r="C693" s="18"/>
      <c r="D693" s="19"/>
      <c r="E693" s="18"/>
      <c r="F693" s="35"/>
      <c r="G693" s="35"/>
      <c r="H693" s="18"/>
      <c r="I693" s="18"/>
      <c r="J693" s="11"/>
      <c r="K693" s="42"/>
    </row>
    <row r="694" spans="1:11" ht="13" x14ac:dyDescent="0.15">
      <c r="A694" s="44"/>
      <c r="B694" s="11"/>
      <c r="C694" s="18"/>
      <c r="D694" s="19"/>
      <c r="E694" s="18"/>
      <c r="F694" s="35"/>
      <c r="G694" s="35"/>
      <c r="H694" s="18"/>
      <c r="I694" s="18"/>
      <c r="J694" s="11"/>
      <c r="K694" s="42"/>
    </row>
    <row r="695" spans="1:11" ht="13" x14ac:dyDescent="0.15">
      <c r="A695" s="44"/>
      <c r="B695" s="11"/>
      <c r="C695" s="18"/>
      <c r="D695" s="19"/>
      <c r="E695" s="18"/>
      <c r="F695" s="35"/>
      <c r="G695" s="35"/>
      <c r="H695" s="18"/>
      <c r="I695" s="18"/>
      <c r="J695" s="11"/>
      <c r="K695" s="42"/>
    </row>
    <row r="696" spans="1:11" ht="13" x14ac:dyDescent="0.15">
      <c r="A696" s="44"/>
      <c r="B696" s="11"/>
      <c r="C696" s="18"/>
      <c r="D696" s="19"/>
      <c r="E696" s="18"/>
      <c r="F696" s="35"/>
      <c r="G696" s="35"/>
      <c r="H696" s="18"/>
      <c r="I696" s="18"/>
      <c r="J696" s="11"/>
      <c r="K696" s="42"/>
    </row>
    <row r="697" spans="1:11" ht="13" x14ac:dyDescent="0.15">
      <c r="A697" s="44"/>
      <c r="B697" s="11"/>
      <c r="C697" s="18"/>
      <c r="D697" s="19"/>
      <c r="E697" s="18"/>
      <c r="F697" s="35"/>
      <c r="G697" s="35"/>
      <c r="H697" s="18"/>
      <c r="I697" s="18"/>
      <c r="J697" s="11"/>
      <c r="K697" s="42"/>
    </row>
    <row r="698" spans="1:11" ht="13" x14ac:dyDescent="0.15">
      <c r="A698" s="44"/>
      <c r="B698" s="11"/>
      <c r="C698" s="18"/>
      <c r="D698" s="19"/>
      <c r="E698" s="18"/>
      <c r="F698" s="35"/>
      <c r="G698" s="35"/>
      <c r="H698" s="18"/>
      <c r="I698" s="18"/>
      <c r="J698" s="11"/>
      <c r="K698" s="42"/>
    </row>
    <row r="699" spans="1:11" ht="13" x14ac:dyDescent="0.15">
      <c r="A699" s="44"/>
      <c r="B699" s="11"/>
      <c r="C699" s="18"/>
      <c r="D699" s="19"/>
      <c r="E699" s="18"/>
      <c r="F699" s="35"/>
      <c r="G699" s="35"/>
      <c r="H699" s="18"/>
      <c r="I699" s="18"/>
      <c r="J699" s="11"/>
      <c r="K699" s="42"/>
    </row>
    <row r="700" spans="1:11" ht="13" x14ac:dyDescent="0.15">
      <c r="A700" s="44"/>
      <c r="B700" s="11"/>
      <c r="C700" s="18"/>
      <c r="D700" s="19"/>
      <c r="E700" s="18"/>
      <c r="F700" s="35"/>
      <c r="G700" s="35"/>
      <c r="H700" s="18"/>
      <c r="I700" s="18"/>
      <c r="J700" s="11"/>
      <c r="K700" s="42"/>
    </row>
    <row r="701" spans="1:11" ht="13" x14ac:dyDescent="0.15">
      <c r="A701" s="44"/>
      <c r="B701" s="11"/>
      <c r="C701" s="18"/>
      <c r="D701" s="19"/>
      <c r="E701" s="18"/>
      <c r="F701" s="35"/>
      <c r="G701" s="35"/>
      <c r="H701" s="18"/>
      <c r="I701" s="18"/>
      <c r="J701" s="11"/>
      <c r="K701" s="42"/>
    </row>
    <row r="702" spans="1:11" ht="13" x14ac:dyDescent="0.15">
      <c r="A702" s="44"/>
      <c r="B702" s="11"/>
      <c r="C702" s="18"/>
      <c r="D702" s="19"/>
      <c r="E702" s="18"/>
      <c r="F702" s="35"/>
      <c r="G702" s="35"/>
      <c r="H702" s="18"/>
      <c r="I702" s="18"/>
      <c r="J702" s="11"/>
      <c r="K702" s="42"/>
    </row>
    <row r="703" spans="1:11" ht="13" x14ac:dyDescent="0.15">
      <c r="A703" s="44"/>
      <c r="B703" s="11"/>
      <c r="C703" s="18"/>
      <c r="D703" s="19"/>
      <c r="E703" s="18"/>
      <c r="F703" s="35"/>
      <c r="G703" s="35"/>
      <c r="H703" s="18"/>
      <c r="I703" s="18"/>
      <c r="J703" s="11"/>
      <c r="K703" s="42"/>
    </row>
    <row r="704" spans="1:11" ht="13" x14ac:dyDescent="0.15">
      <c r="A704" s="44"/>
      <c r="B704" s="11"/>
      <c r="C704" s="18"/>
      <c r="D704" s="19"/>
      <c r="E704" s="18"/>
      <c r="F704" s="35"/>
      <c r="G704" s="35"/>
      <c r="H704" s="18"/>
      <c r="I704" s="18"/>
      <c r="J704" s="11"/>
      <c r="K704" s="42"/>
    </row>
    <row r="705" spans="1:11" ht="13" x14ac:dyDescent="0.15">
      <c r="A705" s="44"/>
      <c r="B705" s="11"/>
      <c r="C705" s="18"/>
      <c r="D705" s="19"/>
      <c r="E705" s="18"/>
      <c r="F705" s="35"/>
      <c r="G705" s="35"/>
      <c r="H705" s="18"/>
      <c r="I705" s="18"/>
      <c r="J705" s="11"/>
      <c r="K705" s="42"/>
    </row>
    <row r="706" spans="1:11" ht="13" x14ac:dyDescent="0.15">
      <c r="A706" s="44"/>
      <c r="B706" s="11"/>
      <c r="C706" s="18"/>
      <c r="D706" s="19"/>
      <c r="E706" s="18"/>
      <c r="F706" s="35"/>
      <c r="G706" s="35"/>
      <c r="H706" s="18"/>
      <c r="I706" s="18"/>
      <c r="J706" s="11"/>
      <c r="K706" s="42"/>
    </row>
    <row r="707" spans="1:11" ht="13" x14ac:dyDescent="0.15">
      <c r="A707" s="44"/>
      <c r="B707" s="11"/>
      <c r="C707" s="18"/>
      <c r="D707" s="19"/>
      <c r="E707" s="18"/>
      <c r="F707" s="35"/>
      <c r="G707" s="35"/>
      <c r="H707" s="18"/>
      <c r="I707" s="18"/>
      <c r="J707" s="11"/>
      <c r="K707" s="42"/>
    </row>
    <row r="708" spans="1:11" ht="13" x14ac:dyDescent="0.15">
      <c r="A708" s="44"/>
      <c r="B708" s="11"/>
      <c r="C708" s="18"/>
      <c r="D708" s="19"/>
      <c r="E708" s="18"/>
      <c r="F708" s="35"/>
      <c r="G708" s="35"/>
      <c r="H708" s="18"/>
      <c r="I708" s="18"/>
      <c r="J708" s="11"/>
      <c r="K708" s="42"/>
    </row>
    <row r="709" spans="1:11" ht="13" x14ac:dyDescent="0.15">
      <c r="A709" s="44"/>
      <c r="B709" s="11"/>
      <c r="C709" s="18"/>
      <c r="D709" s="19"/>
      <c r="E709" s="18"/>
      <c r="F709" s="35"/>
      <c r="G709" s="35"/>
      <c r="H709" s="18"/>
      <c r="I709" s="18"/>
      <c r="J709" s="11"/>
      <c r="K709" s="42"/>
    </row>
    <row r="710" spans="1:11" ht="13" x14ac:dyDescent="0.15">
      <c r="A710" s="44"/>
      <c r="B710" s="11"/>
      <c r="C710" s="18"/>
      <c r="D710" s="19"/>
      <c r="E710" s="18"/>
      <c r="F710" s="35"/>
      <c r="G710" s="35"/>
      <c r="H710" s="18"/>
      <c r="I710" s="18"/>
      <c r="J710" s="11"/>
      <c r="K710" s="42"/>
    </row>
    <row r="711" spans="1:11" ht="13" x14ac:dyDescent="0.15">
      <c r="A711" s="44"/>
      <c r="B711" s="11"/>
      <c r="C711" s="18"/>
      <c r="D711" s="19"/>
      <c r="E711" s="18"/>
      <c r="F711" s="35"/>
      <c r="G711" s="35"/>
      <c r="H711" s="18"/>
      <c r="I711" s="18"/>
      <c r="J711" s="11"/>
      <c r="K711" s="42"/>
    </row>
    <row r="712" spans="1:11" ht="13" x14ac:dyDescent="0.15">
      <c r="A712" s="44"/>
      <c r="B712" s="11"/>
      <c r="C712" s="18"/>
      <c r="D712" s="19"/>
      <c r="E712" s="18"/>
      <c r="F712" s="35"/>
      <c r="G712" s="35"/>
      <c r="H712" s="18"/>
      <c r="I712" s="18"/>
      <c r="J712" s="11"/>
      <c r="K712" s="42"/>
    </row>
    <row r="713" spans="1:11" ht="13" x14ac:dyDescent="0.15">
      <c r="A713" s="44"/>
      <c r="B713" s="11"/>
      <c r="C713" s="18"/>
      <c r="D713" s="19"/>
      <c r="E713" s="18"/>
      <c r="F713" s="35"/>
      <c r="G713" s="35"/>
      <c r="H713" s="18"/>
      <c r="I713" s="18"/>
      <c r="J713" s="11"/>
      <c r="K713" s="42"/>
    </row>
    <row r="714" spans="1:11" ht="13" x14ac:dyDescent="0.15">
      <c r="A714" s="44"/>
      <c r="B714" s="11"/>
      <c r="C714" s="18"/>
      <c r="D714" s="19"/>
      <c r="E714" s="18"/>
      <c r="F714" s="35"/>
      <c r="G714" s="35"/>
      <c r="H714" s="18"/>
      <c r="I714" s="18"/>
      <c r="J714" s="11"/>
      <c r="K714" s="42"/>
    </row>
    <row r="715" spans="1:11" ht="13" x14ac:dyDescent="0.15">
      <c r="A715" s="44"/>
      <c r="B715" s="11"/>
      <c r="C715" s="18"/>
      <c r="D715" s="19"/>
      <c r="E715" s="18"/>
      <c r="F715" s="35"/>
      <c r="G715" s="35"/>
      <c r="H715" s="18"/>
      <c r="I715" s="18"/>
      <c r="J715" s="11"/>
      <c r="K715" s="42"/>
    </row>
    <row r="716" spans="1:11" ht="13" x14ac:dyDescent="0.15">
      <c r="A716" s="44"/>
      <c r="B716" s="11"/>
      <c r="C716" s="18"/>
      <c r="D716" s="19"/>
      <c r="E716" s="18"/>
      <c r="F716" s="35"/>
      <c r="G716" s="35"/>
      <c r="H716" s="18"/>
      <c r="I716" s="18"/>
      <c r="J716" s="11"/>
      <c r="K716" s="42"/>
    </row>
    <row r="717" spans="1:11" ht="13" x14ac:dyDescent="0.15">
      <c r="A717" s="44"/>
      <c r="B717" s="11"/>
      <c r="C717" s="18"/>
      <c r="D717" s="19"/>
      <c r="E717" s="18"/>
      <c r="F717" s="35"/>
      <c r="G717" s="35"/>
      <c r="H717" s="18"/>
      <c r="I717" s="18"/>
      <c r="J717" s="11"/>
      <c r="K717" s="42"/>
    </row>
    <row r="718" spans="1:11" ht="13" x14ac:dyDescent="0.15">
      <c r="A718" s="44"/>
      <c r="B718" s="11"/>
      <c r="C718" s="18"/>
      <c r="D718" s="19"/>
      <c r="E718" s="18"/>
      <c r="F718" s="35"/>
      <c r="G718" s="35"/>
      <c r="H718" s="18"/>
      <c r="I718" s="18"/>
      <c r="J718" s="11"/>
      <c r="K718" s="42"/>
    </row>
    <row r="719" spans="1:11" ht="13" x14ac:dyDescent="0.15">
      <c r="A719" s="44"/>
      <c r="B719" s="11"/>
      <c r="C719" s="18"/>
      <c r="D719" s="19"/>
      <c r="E719" s="18"/>
      <c r="F719" s="35"/>
      <c r="G719" s="35"/>
      <c r="H719" s="18"/>
      <c r="I719" s="18"/>
      <c r="J719" s="11"/>
      <c r="K719" s="42"/>
    </row>
    <row r="720" spans="1:11" ht="13" x14ac:dyDescent="0.15">
      <c r="A720" s="44"/>
      <c r="B720" s="11"/>
      <c r="C720" s="18"/>
      <c r="D720" s="19"/>
      <c r="E720" s="18"/>
      <c r="F720" s="35"/>
      <c r="G720" s="35"/>
      <c r="H720" s="18"/>
      <c r="I720" s="18"/>
      <c r="J720" s="11"/>
      <c r="K720" s="42"/>
    </row>
    <row r="721" spans="1:11" ht="13" x14ac:dyDescent="0.15">
      <c r="A721" s="44"/>
      <c r="B721" s="11"/>
      <c r="C721" s="18"/>
      <c r="D721" s="19"/>
      <c r="E721" s="18"/>
      <c r="F721" s="35"/>
      <c r="G721" s="35"/>
      <c r="H721" s="18"/>
      <c r="I721" s="18"/>
      <c r="J721" s="11"/>
      <c r="K721" s="42"/>
    </row>
    <row r="722" spans="1:11" ht="13" x14ac:dyDescent="0.15">
      <c r="A722" s="44"/>
      <c r="B722" s="11"/>
      <c r="C722" s="18"/>
      <c r="D722" s="19"/>
      <c r="E722" s="18"/>
      <c r="F722" s="35"/>
      <c r="G722" s="35"/>
      <c r="H722" s="18"/>
      <c r="I722" s="18"/>
      <c r="J722" s="11"/>
      <c r="K722" s="42"/>
    </row>
    <row r="723" spans="1:11" ht="13" x14ac:dyDescent="0.15">
      <c r="A723" s="44"/>
      <c r="B723" s="11"/>
      <c r="C723" s="18"/>
      <c r="D723" s="19"/>
      <c r="E723" s="18"/>
      <c r="F723" s="35"/>
      <c r="G723" s="35"/>
      <c r="H723" s="18"/>
      <c r="I723" s="18"/>
      <c r="J723" s="11"/>
      <c r="K723" s="42"/>
    </row>
    <row r="724" spans="1:11" ht="13" x14ac:dyDescent="0.15">
      <c r="A724" s="44"/>
      <c r="B724" s="11"/>
      <c r="C724" s="18"/>
      <c r="D724" s="19"/>
      <c r="E724" s="18"/>
      <c r="F724" s="35"/>
      <c r="G724" s="35"/>
      <c r="H724" s="18"/>
      <c r="I724" s="18"/>
      <c r="J724" s="11"/>
      <c r="K724" s="42"/>
    </row>
    <row r="725" spans="1:11" ht="13" x14ac:dyDescent="0.15">
      <c r="A725" s="44"/>
      <c r="B725" s="11"/>
      <c r="C725" s="18"/>
      <c r="D725" s="19"/>
      <c r="E725" s="18"/>
      <c r="F725" s="35"/>
      <c r="G725" s="35"/>
      <c r="H725" s="18"/>
      <c r="I725" s="18"/>
      <c r="J725" s="11"/>
      <c r="K725" s="42"/>
    </row>
    <row r="726" spans="1:11" ht="13" x14ac:dyDescent="0.15">
      <c r="A726" s="44"/>
      <c r="B726" s="11"/>
      <c r="C726" s="18"/>
      <c r="D726" s="19"/>
      <c r="E726" s="18"/>
      <c r="F726" s="35"/>
      <c r="G726" s="35"/>
      <c r="H726" s="18"/>
      <c r="I726" s="18"/>
      <c r="J726" s="11"/>
      <c r="K726" s="42"/>
    </row>
    <row r="727" spans="1:11" ht="13" x14ac:dyDescent="0.15">
      <c r="A727" s="44"/>
      <c r="B727" s="11"/>
      <c r="C727" s="18"/>
      <c r="D727" s="19"/>
      <c r="E727" s="18"/>
      <c r="F727" s="35"/>
      <c r="G727" s="35"/>
      <c r="H727" s="18"/>
      <c r="I727" s="18"/>
      <c r="J727" s="11"/>
      <c r="K727" s="42"/>
    </row>
    <row r="728" spans="1:11" ht="13" x14ac:dyDescent="0.15">
      <c r="A728" s="44"/>
      <c r="B728" s="11"/>
      <c r="C728" s="18"/>
      <c r="D728" s="19"/>
      <c r="E728" s="18"/>
      <c r="F728" s="35"/>
      <c r="G728" s="35"/>
      <c r="H728" s="18"/>
      <c r="I728" s="18"/>
      <c r="J728" s="11"/>
      <c r="K728" s="42"/>
    </row>
    <row r="729" spans="1:11" ht="13" x14ac:dyDescent="0.15">
      <c r="A729" s="44"/>
      <c r="B729" s="11"/>
      <c r="C729" s="18"/>
      <c r="D729" s="19"/>
      <c r="E729" s="18"/>
      <c r="F729" s="35"/>
      <c r="G729" s="35"/>
      <c r="H729" s="18"/>
      <c r="I729" s="18"/>
      <c r="J729" s="11"/>
      <c r="K729" s="42"/>
    </row>
    <row r="730" spans="1:11" ht="13" x14ac:dyDescent="0.15">
      <c r="A730" s="44"/>
      <c r="B730" s="11"/>
      <c r="C730" s="18"/>
      <c r="D730" s="19"/>
      <c r="E730" s="18"/>
      <c r="F730" s="35"/>
      <c r="G730" s="35"/>
      <c r="H730" s="18"/>
      <c r="I730" s="18"/>
      <c r="J730" s="11"/>
      <c r="K730" s="42"/>
    </row>
    <row r="731" spans="1:11" ht="13" x14ac:dyDescent="0.15">
      <c r="A731" s="44"/>
      <c r="B731" s="11"/>
      <c r="C731" s="18"/>
      <c r="D731" s="19"/>
      <c r="E731" s="18"/>
      <c r="F731" s="35"/>
      <c r="G731" s="35"/>
      <c r="H731" s="18"/>
      <c r="I731" s="18"/>
      <c r="J731" s="11"/>
      <c r="K731" s="42"/>
    </row>
    <row r="732" spans="1:11" ht="13" x14ac:dyDescent="0.15">
      <c r="A732" s="44"/>
      <c r="B732" s="11"/>
      <c r="C732" s="18"/>
      <c r="D732" s="19"/>
      <c r="E732" s="18"/>
      <c r="F732" s="35"/>
      <c r="G732" s="35"/>
      <c r="H732" s="18"/>
      <c r="I732" s="18"/>
      <c r="J732" s="11"/>
      <c r="K732" s="42"/>
    </row>
    <row r="733" spans="1:11" ht="13" x14ac:dyDescent="0.15">
      <c r="A733" s="44"/>
      <c r="B733" s="11"/>
      <c r="C733" s="18"/>
      <c r="D733" s="19"/>
      <c r="E733" s="18"/>
      <c r="F733" s="35"/>
      <c r="G733" s="35"/>
      <c r="H733" s="18"/>
      <c r="I733" s="18"/>
      <c r="J733" s="11"/>
      <c r="K733" s="42"/>
    </row>
    <row r="734" spans="1:11" ht="13" x14ac:dyDescent="0.15">
      <c r="A734" s="44"/>
      <c r="B734" s="11"/>
      <c r="C734" s="18"/>
      <c r="D734" s="19"/>
      <c r="E734" s="18"/>
      <c r="F734" s="35"/>
      <c r="G734" s="35"/>
      <c r="H734" s="18"/>
      <c r="I734" s="18"/>
      <c r="J734" s="11"/>
      <c r="K734" s="42"/>
    </row>
    <row r="735" spans="1:11" ht="13" x14ac:dyDescent="0.15">
      <c r="A735" s="44"/>
      <c r="B735" s="11"/>
      <c r="C735" s="18"/>
      <c r="D735" s="19"/>
      <c r="E735" s="18"/>
      <c r="F735" s="35"/>
      <c r="G735" s="35"/>
      <c r="H735" s="18"/>
      <c r="I735" s="18"/>
      <c r="J735" s="11"/>
      <c r="K735" s="42"/>
    </row>
    <row r="736" spans="1:11" ht="13" x14ac:dyDescent="0.15">
      <c r="A736" s="44"/>
      <c r="B736" s="11"/>
      <c r="C736" s="18"/>
      <c r="D736" s="19"/>
      <c r="E736" s="18"/>
      <c r="F736" s="35"/>
      <c r="G736" s="35"/>
      <c r="H736" s="18"/>
      <c r="I736" s="18"/>
      <c r="J736" s="11"/>
      <c r="K736" s="42"/>
    </row>
    <row r="737" spans="1:11" ht="13" x14ac:dyDescent="0.15">
      <c r="A737" s="44"/>
      <c r="B737" s="11"/>
      <c r="C737" s="18"/>
      <c r="D737" s="19"/>
      <c r="E737" s="18"/>
      <c r="F737" s="35"/>
      <c r="G737" s="35"/>
      <c r="H737" s="18"/>
      <c r="I737" s="18"/>
      <c r="J737" s="11"/>
      <c r="K737" s="42"/>
    </row>
    <row r="738" spans="1:11" ht="13" x14ac:dyDescent="0.15">
      <c r="A738" s="44"/>
      <c r="B738" s="11"/>
      <c r="C738" s="18"/>
      <c r="D738" s="19"/>
      <c r="E738" s="18"/>
      <c r="F738" s="35"/>
      <c r="G738" s="35"/>
      <c r="H738" s="18"/>
      <c r="I738" s="18"/>
      <c r="J738" s="11"/>
      <c r="K738" s="42"/>
    </row>
    <row r="739" spans="1:11" ht="13" x14ac:dyDescent="0.15">
      <c r="A739" s="44"/>
      <c r="B739" s="11"/>
      <c r="C739" s="18"/>
      <c r="D739" s="19"/>
      <c r="E739" s="18"/>
      <c r="F739" s="35"/>
      <c r="G739" s="35"/>
      <c r="H739" s="18"/>
      <c r="I739" s="18"/>
      <c r="J739" s="11"/>
      <c r="K739" s="42"/>
    </row>
    <row r="740" spans="1:11" ht="13" x14ac:dyDescent="0.15">
      <c r="A740" s="44"/>
      <c r="B740" s="11"/>
      <c r="C740" s="18"/>
      <c r="D740" s="19"/>
      <c r="E740" s="18"/>
      <c r="F740" s="35"/>
      <c r="G740" s="35"/>
      <c r="H740" s="18"/>
      <c r="I740" s="18"/>
      <c r="J740" s="11"/>
      <c r="K740" s="42"/>
    </row>
    <row r="741" spans="1:11" ht="13" x14ac:dyDescent="0.15">
      <c r="A741" s="44"/>
      <c r="B741" s="11"/>
      <c r="C741" s="18"/>
      <c r="D741" s="19"/>
      <c r="E741" s="18"/>
      <c r="F741" s="35"/>
      <c r="G741" s="35"/>
      <c r="H741" s="18"/>
      <c r="I741" s="18"/>
      <c r="J741" s="11"/>
      <c r="K741" s="42"/>
    </row>
    <row r="742" spans="1:11" ht="13" x14ac:dyDescent="0.15">
      <c r="A742" s="44"/>
      <c r="B742" s="11"/>
      <c r="C742" s="18"/>
      <c r="D742" s="19"/>
      <c r="E742" s="18"/>
      <c r="F742" s="35"/>
      <c r="G742" s="35"/>
      <c r="H742" s="18"/>
      <c r="I742" s="18"/>
      <c r="J742" s="11"/>
      <c r="K742" s="42"/>
    </row>
    <row r="743" spans="1:11" ht="13" x14ac:dyDescent="0.15">
      <c r="A743" s="44"/>
      <c r="B743" s="11"/>
      <c r="C743" s="18"/>
      <c r="D743" s="19"/>
      <c r="E743" s="18"/>
      <c r="F743" s="35"/>
      <c r="G743" s="35"/>
      <c r="H743" s="18"/>
      <c r="I743" s="18"/>
      <c r="J743" s="11"/>
      <c r="K743" s="42"/>
    </row>
    <row r="744" spans="1:11" ht="13" x14ac:dyDescent="0.15">
      <c r="A744" s="44"/>
      <c r="B744" s="11"/>
      <c r="C744" s="18"/>
      <c r="D744" s="19"/>
      <c r="E744" s="18"/>
      <c r="F744" s="35"/>
      <c r="G744" s="35"/>
      <c r="H744" s="18"/>
      <c r="I744" s="18"/>
      <c r="J744" s="11"/>
      <c r="K744" s="42"/>
    </row>
    <row r="745" spans="1:11" ht="13" x14ac:dyDescent="0.15">
      <c r="A745" s="44"/>
      <c r="B745" s="11"/>
      <c r="C745" s="18"/>
      <c r="D745" s="19"/>
      <c r="E745" s="18"/>
      <c r="F745" s="35"/>
      <c r="G745" s="35"/>
      <c r="H745" s="18"/>
      <c r="I745" s="18"/>
      <c r="J745" s="11"/>
      <c r="K745" s="42"/>
    </row>
    <row r="746" spans="1:11" ht="13" x14ac:dyDescent="0.15">
      <c r="A746" s="44"/>
      <c r="B746" s="11"/>
      <c r="C746" s="18"/>
      <c r="D746" s="19"/>
      <c r="E746" s="18"/>
      <c r="F746" s="35"/>
      <c r="G746" s="35"/>
      <c r="H746" s="18"/>
      <c r="I746" s="18"/>
      <c r="J746" s="11"/>
      <c r="K746" s="42"/>
    </row>
    <row r="747" spans="1:11" ht="13" x14ac:dyDescent="0.15">
      <c r="A747" s="44"/>
      <c r="B747" s="11"/>
      <c r="C747" s="18"/>
      <c r="D747" s="19"/>
      <c r="E747" s="18"/>
      <c r="F747" s="35"/>
      <c r="G747" s="35"/>
      <c r="H747" s="18"/>
      <c r="I747" s="18"/>
      <c r="J747" s="11"/>
      <c r="K747" s="42"/>
    </row>
    <row r="748" spans="1:11" ht="13" x14ac:dyDescent="0.15">
      <c r="A748" s="44"/>
      <c r="B748" s="11"/>
      <c r="C748" s="18"/>
      <c r="D748" s="19"/>
      <c r="E748" s="18"/>
      <c r="F748" s="35"/>
      <c r="G748" s="35"/>
      <c r="H748" s="18"/>
      <c r="I748" s="18"/>
      <c r="J748" s="11"/>
      <c r="K748" s="42"/>
    </row>
    <row r="749" spans="1:11" ht="13" x14ac:dyDescent="0.15">
      <c r="A749" s="44"/>
      <c r="B749" s="11"/>
      <c r="C749" s="18"/>
      <c r="D749" s="19"/>
      <c r="E749" s="18"/>
      <c r="F749" s="35"/>
      <c r="G749" s="35"/>
      <c r="H749" s="18"/>
      <c r="I749" s="18"/>
      <c r="J749" s="11"/>
      <c r="K749" s="42"/>
    </row>
    <row r="750" spans="1:11" ht="13" x14ac:dyDescent="0.15">
      <c r="A750" s="44"/>
      <c r="B750" s="11"/>
      <c r="C750" s="18"/>
      <c r="D750" s="19"/>
      <c r="E750" s="18"/>
      <c r="F750" s="35"/>
      <c r="G750" s="35"/>
      <c r="H750" s="18"/>
      <c r="I750" s="18"/>
      <c r="J750" s="11"/>
      <c r="K750" s="42"/>
    </row>
    <row r="751" spans="1:11" ht="13" x14ac:dyDescent="0.15">
      <c r="A751" s="44"/>
      <c r="B751" s="11"/>
      <c r="C751" s="18"/>
      <c r="D751" s="19"/>
      <c r="E751" s="18"/>
      <c r="F751" s="35"/>
      <c r="G751" s="35"/>
      <c r="H751" s="18"/>
      <c r="I751" s="18"/>
      <c r="J751" s="11"/>
      <c r="K751" s="42"/>
    </row>
    <row r="752" spans="1:11" ht="13" x14ac:dyDescent="0.15">
      <c r="A752" s="44"/>
      <c r="B752" s="11"/>
      <c r="C752" s="18"/>
      <c r="D752" s="19"/>
      <c r="E752" s="18"/>
      <c r="F752" s="35"/>
      <c r="G752" s="35"/>
      <c r="H752" s="18"/>
      <c r="I752" s="18"/>
      <c r="J752" s="11"/>
      <c r="K752" s="42"/>
    </row>
    <row r="753" spans="1:11" ht="13" x14ac:dyDescent="0.15">
      <c r="A753" s="44"/>
      <c r="B753" s="11"/>
      <c r="C753" s="18"/>
      <c r="D753" s="19"/>
      <c r="E753" s="18"/>
      <c r="F753" s="35"/>
      <c r="G753" s="35"/>
      <c r="H753" s="18"/>
      <c r="I753" s="18"/>
      <c r="J753" s="11"/>
      <c r="K753" s="42"/>
    </row>
    <row r="754" spans="1:11" ht="13" x14ac:dyDescent="0.15">
      <c r="A754" s="44"/>
      <c r="B754" s="11"/>
      <c r="C754" s="18"/>
      <c r="D754" s="19"/>
      <c r="E754" s="18"/>
      <c r="F754" s="35"/>
      <c r="G754" s="35"/>
      <c r="H754" s="18"/>
      <c r="I754" s="18"/>
      <c r="J754" s="11"/>
      <c r="K754" s="42"/>
    </row>
    <row r="755" spans="1:11" ht="13" x14ac:dyDescent="0.15">
      <c r="A755" s="44"/>
      <c r="B755" s="11"/>
      <c r="C755" s="18"/>
      <c r="D755" s="19"/>
      <c r="E755" s="18"/>
      <c r="F755" s="35"/>
      <c r="G755" s="35"/>
      <c r="H755" s="18"/>
      <c r="I755" s="18"/>
      <c r="J755" s="11"/>
      <c r="K755" s="42"/>
    </row>
    <row r="756" spans="1:11" ht="13" x14ac:dyDescent="0.15">
      <c r="A756" s="44"/>
      <c r="B756" s="11"/>
      <c r="C756" s="18"/>
      <c r="D756" s="19"/>
      <c r="E756" s="18"/>
      <c r="F756" s="35"/>
      <c r="G756" s="35"/>
      <c r="H756" s="18"/>
      <c r="I756" s="18"/>
      <c r="J756" s="11"/>
      <c r="K756" s="42"/>
    </row>
    <row r="757" spans="1:11" ht="13" x14ac:dyDescent="0.15">
      <c r="A757" s="44"/>
      <c r="B757" s="11"/>
      <c r="C757" s="18"/>
      <c r="D757" s="19"/>
      <c r="E757" s="18"/>
      <c r="F757" s="35"/>
      <c r="G757" s="35"/>
      <c r="H757" s="18"/>
      <c r="I757" s="18"/>
      <c r="J757" s="11"/>
      <c r="K757" s="42"/>
    </row>
    <row r="758" spans="1:11" ht="13" x14ac:dyDescent="0.15">
      <c r="A758" s="44"/>
      <c r="B758" s="11"/>
      <c r="C758" s="18"/>
      <c r="D758" s="19"/>
      <c r="E758" s="18"/>
      <c r="F758" s="35"/>
      <c r="G758" s="35"/>
      <c r="H758" s="18"/>
      <c r="I758" s="18"/>
      <c r="J758" s="11"/>
      <c r="K758" s="42"/>
    </row>
    <row r="759" spans="1:11" ht="13" x14ac:dyDescent="0.15">
      <c r="A759" s="44"/>
      <c r="B759" s="11"/>
      <c r="C759" s="18"/>
      <c r="D759" s="19"/>
      <c r="E759" s="18"/>
      <c r="F759" s="35"/>
      <c r="G759" s="35"/>
      <c r="H759" s="18"/>
      <c r="I759" s="18"/>
      <c r="J759" s="11"/>
      <c r="K759" s="42"/>
    </row>
    <row r="760" spans="1:11" ht="13" x14ac:dyDescent="0.15">
      <c r="A760" s="44"/>
      <c r="B760" s="11"/>
      <c r="C760" s="18"/>
      <c r="D760" s="19"/>
      <c r="E760" s="18"/>
      <c r="F760" s="35"/>
      <c r="G760" s="35"/>
      <c r="H760" s="18"/>
      <c r="I760" s="18"/>
      <c r="J760" s="11"/>
      <c r="K760" s="42"/>
    </row>
    <row r="761" spans="1:11" ht="13" x14ac:dyDescent="0.15">
      <c r="A761" s="44"/>
      <c r="B761" s="11"/>
      <c r="C761" s="18"/>
      <c r="D761" s="19"/>
      <c r="E761" s="18"/>
      <c r="F761" s="35"/>
      <c r="G761" s="35"/>
      <c r="H761" s="18"/>
      <c r="I761" s="18"/>
      <c r="J761" s="11"/>
      <c r="K761" s="42"/>
    </row>
    <row r="762" spans="1:11" ht="13" x14ac:dyDescent="0.15">
      <c r="A762" s="44"/>
      <c r="B762" s="11"/>
      <c r="C762" s="18"/>
      <c r="D762" s="19"/>
      <c r="E762" s="18"/>
      <c r="F762" s="35"/>
      <c r="G762" s="35"/>
      <c r="H762" s="18"/>
      <c r="I762" s="18"/>
      <c r="J762" s="11"/>
      <c r="K762" s="42"/>
    </row>
    <row r="763" spans="1:11" ht="13" x14ac:dyDescent="0.15">
      <c r="A763" s="44"/>
      <c r="B763" s="11"/>
      <c r="C763" s="18"/>
      <c r="D763" s="19"/>
      <c r="E763" s="18"/>
      <c r="F763" s="35"/>
      <c r="G763" s="35"/>
      <c r="H763" s="18"/>
      <c r="I763" s="18"/>
      <c r="J763" s="11"/>
      <c r="K763" s="42"/>
    </row>
    <row r="764" spans="1:11" ht="13" x14ac:dyDescent="0.15">
      <c r="A764" s="44"/>
      <c r="B764" s="11"/>
      <c r="C764" s="18"/>
      <c r="D764" s="19"/>
      <c r="E764" s="18"/>
      <c r="F764" s="35"/>
      <c r="G764" s="35"/>
      <c r="H764" s="18"/>
      <c r="I764" s="18"/>
      <c r="J764" s="11"/>
      <c r="K764" s="42"/>
    </row>
    <row r="765" spans="1:11" ht="13" x14ac:dyDescent="0.15">
      <c r="A765" s="44"/>
      <c r="B765" s="11"/>
      <c r="C765" s="18"/>
      <c r="D765" s="19"/>
      <c r="E765" s="18"/>
      <c r="F765" s="35"/>
      <c r="G765" s="35"/>
      <c r="H765" s="18"/>
      <c r="I765" s="18"/>
      <c r="J765" s="11"/>
      <c r="K765" s="42"/>
    </row>
    <row r="766" spans="1:11" ht="13" x14ac:dyDescent="0.15">
      <c r="A766" s="44"/>
      <c r="B766" s="11"/>
      <c r="C766" s="18"/>
      <c r="D766" s="19"/>
      <c r="E766" s="18"/>
      <c r="F766" s="35"/>
      <c r="G766" s="35"/>
      <c r="H766" s="18"/>
      <c r="I766" s="18"/>
      <c r="J766" s="11"/>
      <c r="K766" s="42"/>
    </row>
    <row r="767" spans="1:11" ht="13" x14ac:dyDescent="0.15">
      <c r="A767" s="44"/>
      <c r="B767" s="11"/>
      <c r="C767" s="18"/>
      <c r="D767" s="19"/>
      <c r="E767" s="18"/>
      <c r="F767" s="35"/>
      <c r="G767" s="35"/>
      <c r="H767" s="18"/>
      <c r="I767" s="18"/>
      <c r="J767" s="11"/>
      <c r="K767" s="42"/>
    </row>
    <row r="768" spans="1:11" ht="13" x14ac:dyDescent="0.15">
      <c r="A768" s="44"/>
      <c r="B768" s="11"/>
      <c r="C768" s="18"/>
      <c r="D768" s="19"/>
      <c r="E768" s="18"/>
      <c r="F768" s="35"/>
      <c r="G768" s="35"/>
      <c r="H768" s="18"/>
      <c r="I768" s="18"/>
      <c r="J768" s="11"/>
      <c r="K768" s="42"/>
    </row>
    <row r="769" spans="1:11" ht="13" x14ac:dyDescent="0.15">
      <c r="A769" s="44"/>
      <c r="B769" s="11"/>
      <c r="C769" s="18"/>
      <c r="D769" s="19"/>
      <c r="E769" s="18"/>
      <c r="F769" s="35"/>
      <c r="G769" s="35"/>
      <c r="H769" s="18"/>
      <c r="I769" s="18"/>
      <c r="J769" s="11"/>
      <c r="K769" s="42"/>
    </row>
    <row r="770" spans="1:11" ht="13" x14ac:dyDescent="0.15">
      <c r="A770" s="44"/>
      <c r="B770" s="11"/>
      <c r="C770" s="18"/>
      <c r="D770" s="19"/>
      <c r="E770" s="18"/>
      <c r="F770" s="35"/>
      <c r="G770" s="35"/>
      <c r="H770" s="18"/>
      <c r="I770" s="18"/>
      <c r="J770" s="11"/>
      <c r="K770" s="42"/>
    </row>
    <row r="771" spans="1:11" ht="13" x14ac:dyDescent="0.15">
      <c r="A771" s="44"/>
      <c r="B771" s="11"/>
      <c r="C771" s="18"/>
      <c r="D771" s="19"/>
      <c r="E771" s="18"/>
      <c r="F771" s="35"/>
      <c r="G771" s="35"/>
      <c r="H771" s="18"/>
      <c r="I771" s="18"/>
      <c r="J771" s="11"/>
      <c r="K771" s="42"/>
    </row>
    <row r="772" spans="1:11" ht="13" x14ac:dyDescent="0.15">
      <c r="A772" s="44"/>
      <c r="B772" s="11"/>
      <c r="C772" s="18"/>
      <c r="D772" s="19"/>
      <c r="E772" s="18"/>
      <c r="F772" s="35"/>
      <c r="G772" s="35"/>
      <c r="H772" s="18"/>
      <c r="I772" s="18"/>
      <c r="J772" s="11"/>
      <c r="K772" s="42"/>
    </row>
    <row r="773" spans="1:11" ht="13" x14ac:dyDescent="0.15">
      <c r="A773" s="44"/>
      <c r="B773" s="11"/>
      <c r="C773" s="18"/>
      <c r="D773" s="19"/>
      <c r="E773" s="18"/>
      <c r="F773" s="35"/>
      <c r="G773" s="35"/>
      <c r="H773" s="18"/>
      <c r="I773" s="18"/>
      <c r="J773" s="11"/>
      <c r="K773" s="42"/>
    </row>
    <row r="774" spans="1:11" ht="13" x14ac:dyDescent="0.15">
      <c r="A774" s="44"/>
      <c r="B774" s="11"/>
      <c r="C774" s="18"/>
      <c r="D774" s="19"/>
      <c r="E774" s="18"/>
      <c r="F774" s="35"/>
      <c r="G774" s="35"/>
      <c r="H774" s="18"/>
      <c r="I774" s="18"/>
      <c r="J774" s="11"/>
      <c r="K774" s="42"/>
    </row>
    <row r="775" spans="1:11" ht="13" x14ac:dyDescent="0.15">
      <c r="A775" s="44"/>
      <c r="B775" s="11"/>
      <c r="C775" s="18"/>
      <c r="D775" s="19"/>
      <c r="E775" s="18"/>
      <c r="F775" s="35"/>
      <c r="G775" s="35"/>
      <c r="H775" s="18"/>
      <c r="I775" s="18"/>
      <c r="J775" s="11"/>
      <c r="K775" s="42"/>
    </row>
    <row r="776" spans="1:11" ht="13" x14ac:dyDescent="0.15">
      <c r="A776" s="44"/>
      <c r="B776" s="11"/>
      <c r="C776" s="18"/>
      <c r="D776" s="19"/>
      <c r="E776" s="18"/>
      <c r="F776" s="35"/>
      <c r="G776" s="35"/>
      <c r="H776" s="18"/>
      <c r="I776" s="18"/>
      <c r="J776" s="11"/>
      <c r="K776" s="42"/>
    </row>
    <row r="777" spans="1:11" ht="13" x14ac:dyDescent="0.15">
      <c r="A777" s="44"/>
      <c r="B777" s="11"/>
      <c r="C777" s="18"/>
      <c r="D777" s="19"/>
      <c r="E777" s="18"/>
      <c r="F777" s="35"/>
      <c r="G777" s="35"/>
      <c r="H777" s="18"/>
      <c r="I777" s="18"/>
      <c r="J777" s="11"/>
      <c r="K777" s="42"/>
    </row>
    <row r="778" spans="1:11" ht="13" x14ac:dyDescent="0.15">
      <c r="A778" s="44"/>
      <c r="B778" s="11"/>
      <c r="C778" s="18"/>
      <c r="D778" s="19"/>
      <c r="E778" s="18"/>
      <c r="F778" s="35"/>
      <c r="G778" s="35"/>
      <c r="H778" s="18"/>
      <c r="I778" s="18"/>
      <c r="J778" s="11"/>
      <c r="K778" s="42"/>
    </row>
    <row r="779" spans="1:11" ht="13" x14ac:dyDescent="0.15">
      <c r="A779" s="44"/>
      <c r="B779" s="11"/>
      <c r="C779" s="18"/>
      <c r="D779" s="19"/>
      <c r="E779" s="18"/>
      <c r="F779" s="35"/>
      <c r="G779" s="35"/>
      <c r="H779" s="18"/>
      <c r="I779" s="18"/>
      <c r="J779" s="11"/>
      <c r="K779" s="42"/>
    </row>
    <row r="780" spans="1:11" ht="13" x14ac:dyDescent="0.15">
      <c r="A780" s="44"/>
      <c r="B780" s="11"/>
      <c r="C780" s="18"/>
      <c r="D780" s="19"/>
      <c r="E780" s="18"/>
      <c r="F780" s="35"/>
      <c r="G780" s="35"/>
      <c r="H780" s="18"/>
      <c r="I780" s="18"/>
      <c r="J780" s="11"/>
      <c r="K780" s="42"/>
    </row>
    <row r="781" spans="1:11" ht="13" x14ac:dyDescent="0.15">
      <c r="A781" s="44"/>
      <c r="B781" s="11"/>
      <c r="C781" s="18"/>
      <c r="D781" s="19"/>
      <c r="E781" s="18"/>
      <c r="F781" s="35"/>
      <c r="G781" s="35"/>
      <c r="H781" s="18"/>
      <c r="I781" s="18"/>
      <c r="J781" s="11"/>
      <c r="K781" s="42"/>
    </row>
    <row r="782" spans="1:11" ht="13" x14ac:dyDescent="0.15">
      <c r="A782" s="44"/>
      <c r="B782" s="11"/>
      <c r="C782" s="18"/>
      <c r="D782" s="19"/>
      <c r="E782" s="18"/>
      <c r="F782" s="35"/>
      <c r="G782" s="35"/>
      <c r="H782" s="18"/>
      <c r="I782" s="18"/>
      <c r="J782" s="11"/>
      <c r="K782" s="42"/>
    </row>
    <row r="783" spans="1:11" ht="13" x14ac:dyDescent="0.15">
      <c r="A783" s="44"/>
      <c r="B783" s="11"/>
      <c r="C783" s="18"/>
      <c r="D783" s="19"/>
      <c r="E783" s="18"/>
      <c r="F783" s="35"/>
      <c r="G783" s="35"/>
      <c r="H783" s="18"/>
      <c r="I783" s="18"/>
      <c r="J783" s="11"/>
      <c r="K783" s="42"/>
    </row>
    <row r="784" spans="1:11" ht="13" x14ac:dyDescent="0.15">
      <c r="A784" s="44"/>
      <c r="B784" s="11"/>
      <c r="C784" s="18"/>
      <c r="D784" s="19"/>
      <c r="E784" s="18"/>
      <c r="F784" s="35"/>
      <c r="G784" s="35"/>
      <c r="H784" s="18"/>
      <c r="I784" s="18"/>
      <c r="J784" s="11"/>
      <c r="K784" s="42"/>
    </row>
    <row r="785" spans="1:11" ht="13" x14ac:dyDescent="0.15">
      <c r="A785" s="44"/>
      <c r="B785" s="11"/>
      <c r="C785" s="18"/>
      <c r="D785" s="19"/>
      <c r="E785" s="18"/>
      <c r="F785" s="35"/>
      <c r="G785" s="35"/>
      <c r="H785" s="18"/>
      <c r="I785" s="18"/>
      <c r="J785" s="11"/>
      <c r="K785" s="42"/>
    </row>
    <row r="786" spans="1:11" ht="13" x14ac:dyDescent="0.15">
      <c r="A786" s="44"/>
      <c r="B786" s="11"/>
      <c r="C786" s="18"/>
      <c r="D786" s="19"/>
      <c r="E786" s="18"/>
      <c r="F786" s="35"/>
      <c r="G786" s="35"/>
      <c r="H786" s="18"/>
      <c r="I786" s="18"/>
      <c r="J786" s="11"/>
      <c r="K786" s="42"/>
    </row>
    <row r="787" spans="1:11" ht="13" x14ac:dyDescent="0.15">
      <c r="A787" s="44"/>
      <c r="B787" s="11"/>
      <c r="C787" s="18"/>
      <c r="D787" s="19"/>
      <c r="E787" s="18"/>
      <c r="F787" s="35"/>
      <c r="G787" s="35"/>
      <c r="H787" s="18"/>
      <c r="I787" s="18"/>
      <c r="J787" s="11"/>
      <c r="K787" s="42"/>
    </row>
    <row r="788" spans="1:11" ht="13" x14ac:dyDescent="0.15">
      <c r="A788" s="44"/>
      <c r="B788" s="11"/>
      <c r="C788" s="18"/>
      <c r="D788" s="19"/>
      <c r="E788" s="18"/>
      <c r="F788" s="35"/>
      <c r="G788" s="35"/>
      <c r="H788" s="18"/>
      <c r="I788" s="18"/>
      <c r="J788" s="11"/>
      <c r="K788" s="42"/>
    </row>
    <row r="789" spans="1:11" ht="13" x14ac:dyDescent="0.15">
      <c r="A789" s="44"/>
      <c r="B789" s="11"/>
      <c r="C789" s="18"/>
      <c r="D789" s="19"/>
      <c r="E789" s="18"/>
      <c r="F789" s="35"/>
      <c r="G789" s="35"/>
      <c r="H789" s="18"/>
      <c r="I789" s="18"/>
      <c r="J789" s="11"/>
      <c r="K789" s="42"/>
    </row>
    <row r="790" spans="1:11" ht="13" x14ac:dyDescent="0.15">
      <c r="A790" s="44"/>
      <c r="B790" s="11"/>
      <c r="C790" s="18"/>
      <c r="D790" s="19"/>
      <c r="E790" s="18"/>
      <c r="F790" s="35"/>
      <c r="G790" s="35"/>
      <c r="H790" s="18"/>
      <c r="I790" s="18"/>
      <c r="J790" s="11"/>
      <c r="K790" s="42"/>
    </row>
    <row r="791" spans="1:11" ht="13" x14ac:dyDescent="0.15">
      <c r="A791" s="44"/>
      <c r="B791" s="11"/>
      <c r="C791" s="18"/>
      <c r="D791" s="19"/>
      <c r="E791" s="18"/>
      <c r="F791" s="35"/>
      <c r="G791" s="35"/>
      <c r="H791" s="18"/>
      <c r="I791" s="18"/>
      <c r="J791" s="11"/>
      <c r="K791" s="42"/>
    </row>
    <row r="792" spans="1:11" ht="13" x14ac:dyDescent="0.15">
      <c r="A792" s="44"/>
      <c r="B792" s="11"/>
      <c r="C792" s="18"/>
      <c r="D792" s="19"/>
      <c r="E792" s="18"/>
      <c r="F792" s="35"/>
      <c r="G792" s="35"/>
      <c r="H792" s="18"/>
      <c r="I792" s="18"/>
      <c r="J792" s="11"/>
      <c r="K792" s="42"/>
    </row>
    <row r="793" spans="1:11" ht="13" x14ac:dyDescent="0.15">
      <c r="A793" s="44"/>
      <c r="B793" s="11"/>
      <c r="C793" s="18"/>
      <c r="D793" s="19"/>
      <c r="E793" s="18"/>
      <c r="F793" s="35"/>
      <c r="G793" s="35"/>
      <c r="H793" s="18"/>
      <c r="I793" s="18"/>
      <c r="J793" s="11"/>
      <c r="K793" s="42"/>
    </row>
    <row r="794" spans="1:11" ht="13" x14ac:dyDescent="0.15">
      <c r="A794" s="44"/>
      <c r="B794" s="11"/>
      <c r="C794" s="18"/>
      <c r="D794" s="19"/>
      <c r="E794" s="18"/>
      <c r="F794" s="35"/>
      <c r="G794" s="35"/>
      <c r="H794" s="18"/>
      <c r="I794" s="18"/>
      <c r="J794" s="11"/>
      <c r="K794" s="42"/>
    </row>
    <row r="795" spans="1:11" ht="13" x14ac:dyDescent="0.15">
      <c r="A795" s="44"/>
      <c r="B795" s="11"/>
      <c r="C795" s="18"/>
      <c r="D795" s="19"/>
      <c r="E795" s="18"/>
      <c r="F795" s="35"/>
      <c r="G795" s="35"/>
      <c r="H795" s="18"/>
      <c r="I795" s="18"/>
      <c r="J795" s="11"/>
      <c r="K795" s="42"/>
    </row>
    <row r="796" spans="1:11" ht="13" x14ac:dyDescent="0.15">
      <c r="A796" s="44"/>
      <c r="B796" s="11"/>
      <c r="C796" s="18"/>
      <c r="D796" s="19"/>
      <c r="E796" s="18"/>
      <c r="F796" s="35"/>
      <c r="G796" s="35"/>
      <c r="H796" s="18"/>
      <c r="I796" s="18"/>
      <c r="J796" s="11"/>
      <c r="K796" s="42"/>
    </row>
    <row r="797" spans="1:11" ht="13" x14ac:dyDescent="0.15">
      <c r="A797" s="44"/>
      <c r="B797" s="11"/>
      <c r="C797" s="18"/>
      <c r="D797" s="19"/>
      <c r="E797" s="18"/>
      <c r="F797" s="35"/>
      <c r="G797" s="35"/>
      <c r="H797" s="18"/>
      <c r="I797" s="18"/>
      <c r="J797" s="11"/>
      <c r="K797" s="42"/>
    </row>
    <row r="798" spans="1:11" ht="13" x14ac:dyDescent="0.15">
      <c r="A798" s="44"/>
      <c r="B798" s="11"/>
      <c r="C798" s="18"/>
      <c r="D798" s="19"/>
      <c r="E798" s="18"/>
      <c r="F798" s="35"/>
      <c r="G798" s="35"/>
      <c r="H798" s="18"/>
      <c r="I798" s="18"/>
      <c r="J798" s="11"/>
      <c r="K798" s="42"/>
    </row>
    <row r="799" spans="1:11" ht="13" x14ac:dyDescent="0.15">
      <c r="A799" s="44"/>
      <c r="B799" s="11"/>
      <c r="C799" s="18"/>
      <c r="D799" s="19"/>
      <c r="E799" s="18"/>
      <c r="F799" s="35"/>
      <c r="G799" s="35"/>
      <c r="H799" s="18"/>
      <c r="I799" s="18"/>
      <c r="J799" s="11"/>
      <c r="K799" s="42"/>
    </row>
    <row r="800" spans="1:11" ht="13" x14ac:dyDescent="0.15">
      <c r="A800" s="44"/>
      <c r="B800" s="11"/>
      <c r="C800" s="18"/>
      <c r="D800" s="19"/>
      <c r="E800" s="18"/>
      <c r="F800" s="35"/>
      <c r="G800" s="35"/>
      <c r="H800" s="18"/>
      <c r="I800" s="18"/>
      <c r="J800" s="11"/>
      <c r="K800" s="42"/>
    </row>
    <row r="801" spans="1:11" ht="13" x14ac:dyDescent="0.15">
      <c r="A801" s="44"/>
      <c r="B801" s="11"/>
      <c r="C801" s="18"/>
      <c r="D801" s="19"/>
      <c r="E801" s="18"/>
      <c r="F801" s="35"/>
      <c r="G801" s="35"/>
      <c r="H801" s="18"/>
      <c r="I801" s="18"/>
      <c r="J801" s="11"/>
      <c r="K801" s="42"/>
    </row>
    <row r="802" spans="1:11" ht="13" x14ac:dyDescent="0.15">
      <c r="A802" s="44"/>
      <c r="B802" s="11"/>
      <c r="C802" s="18"/>
      <c r="D802" s="19"/>
      <c r="E802" s="18"/>
      <c r="F802" s="35"/>
      <c r="G802" s="35"/>
      <c r="H802" s="18"/>
      <c r="I802" s="18"/>
      <c r="J802" s="11"/>
      <c r="K802" s="42"/>
    </row>
    <row r="803" spans="1:11" ht="13" x14ac:dyDescent="0.15">
      <c r="A803" s="44"/>
      <c r="B803" s="11"/>
      <c r="C803" s="18"/>
      <c r="D803" s="19"/>
      <c r="E803" s="18"/>
      <c r="F803" s="35"/>
      <c r="G803" s="35"/>
      <c r="H803" s="18"/>
      <c r="I803" s="18"/>
      <c r="J803" s="11"/>
      <c r="K803" s="42"/>
    </row>
    <row r="804" spans="1:11" ht="13" x14ac:dyDescent="0.15">
      <c r="A804" s="44"/>
      <c r="B804" s="11"/>
      <c r="C804" s="18"/>
      <c r="D804" s="19"/>
      <c r="E804" s="18"/>
      <c r="F804" s="35"/>
      <c r="G804" s="35"/>
      <c r="H804" s="18"/>
      <c r="I804" s="18"/>
      <c r="J804" s="11"/>
      <c r="K804" s="42"/>
    </row>
    <row r="805" spans="1:11" ht="13" x14ac:dyDescent="0.15">
      <c r="A805" s="44"/>
      <c r="B805" s="11"/>
      <c r="C805" s="18"/>
      <c r="D805" s="19"/>
      <c r="E805" s="18"/>
      <c r="F805" s="35"/>
      <c r="G805" s="35"/>
      <c r="H805" s="18"/>
      <c r="I805" s="18"/>
      <c r="J805" s="11"/>
      <c r="K805" s="42"/>
    </row>
    <row r="806" spans="1:11" ht="13" x14ac:dyDescent="0.15">
      <c r="A806" s="44"/>
      <c r="B806" s="11"/>
      <c r="C806" s="18"/>
      <c r="D806" s="19"/>
      <c r="E806" s="18"/>
      <c r="F806" s="35"/>
      <c r="G806" s="35"/>
      <c r="H806" s="18"/>
      <c r="I806" s="18"/>
      <c r="J806" s="11"/>
      <c r="K806" s="42"/>
    </row>
    <row r="807" spans="1:11" ht="13" x14ac:dyDescent="0.15">
      <c r="A807" s="44"/>
      <c r="B807" s="11"/>
      <c r="C807" s="18"/>
      <c r="D807" s="19"/>
      <c r="E807" s="18"/>
      <c r="F807" s="35"/>
      <c r="G807" s="35"/>
      <c r="H807" s="18"/>
      <c r="I807" s="18"/>
      <c r="J807" s="11"/>
      <c r="K807" s="42"/>
    </row>
    <row r="808" spans="1:11" ht="13" x14ac:dyDescent="0.15">
      <c r="A808" s="44"/>
      <c r="B808" s="11"/>
      <c r="C808" s="18"/>
      <c r="D808" s="19"/>
      <c r="E808" s="18"/>
      <c r="F808" s="35"/>
      <c r="G808" s="35"/>
      <c r="H808" s="18"/>
      <c r="I808" s="18"/>
      <c r="J808" s="11"/>
      <c r="K808" s="42"/>
    </row>
    <row r="809" spans="1:11" ht="13" x14ac:dyDescent="0.15">
      <c r="A809" s="44"/>
      <c r="B809" s="11"/>
      <c r="C809" s="18"/>
      <c r="D809" s="19"/>
      <c r="E809" s="18"/>
      <c r="F809" s="35"/>
      <c r="G809" s="35"/>
      <c r="H809" s="18"/>
      <c r="I809" s="18"/>
      <c r="J809" s="11"/>
      <c r="K809" s="42"/>
    </row>
    <row r="810" spans="1:11" ht="13" x14ac:dyDescent="0.15">
      <c r="A810" s="44"/>
      <c r="B810" s="11"/>
      <c r="C810" s="18"/>
      <c r="D810" s="19"/>
      <c r="E810" s="18"/>
      <c r="F810" s="35"/>
      <c r="G810" s="35"/>
      <c r="H810" s="18"/>
      <c r="I810" s="18"/>
      <c r="J810" s="11"/>
      <c r="K810" s="42"/>
    </row>
    <row r="811" spans="1:11" ht="13" x14ac:dyDescent="0.15">
      <c r="A811" s="44"/>
      <c r="B811" s="11"/>
      <c r="C811" s="18"/>
      <c r="D811" s="19"/>
      <c r="E811" s="18"/>
      <c r="F811" s="35"/>
      <c r="G811" s="35"/>
      <c r="H811" s="18"/>
      <c r="I811" s="18"/>
      <c r="J811" s="11"/>
      <c r="K811" s="42"/>
    </row>
    <row r="812" spans="1:11" ht="13" x14ac:dyDescent="0.15">
      <c r="A812" s="44"/>
      <c r="B812" s="11"/>
      <c r="C812" s="18"/>
      <c r="D812" s="19"/>
      <c r="E812" s="18"/>
      <c r="F812" s="35"/>
      <c r="G812" s="35"/>
      <c r="H812" s="18"/>
      <c r="I812" s="18"/>
      <c r="J812" s="11"/>
      <c r="K812" s="42"/>
    </row>
    <row r="813" spans="1:11" ht="13" x14ac:dyDescent="0.15">
      <c r="A813" s="44"/>
      <c r="B813" s="11"/>
      <c r="C813" s="18"/>
      <c r="D813" s="19"/>
      <c r="E813" s="18"/>
      <c r="F813" s="35"/>
      <c r="G813" s="35"/>
      <c r="H813" s="18"/>
      <c r="I813" s="18"/>
      <c r="J813" s="11"/>
      <c r="K813" s="42"/>
    </row>
    <row r="814" spans="1:11" ht="13" x14ac:dyDescent="0.15">
      <c r="A814" s="44"/>
      <c r="B814" s="11"/>
      <c r="C814" s="18"/>
      <c r="D814" s="19"/>
      <c r="E814" s="18"/>
      <c r="F814" s="35"/>
      <c r="G814" s="35"/>
      <c r="H814" s="18"/>
      <c r="I814" s="18"/>
      <c r="J814" s="11"/>
      <c r="K814" s="42"/>
    </row>
    <row r="815" spans="1:11" ht="13" x14ac:dyDescent="0.15">
      <c r="A815" s="44"/>
      <c r="B815" s="11"/>
      <c r="C815" s="18"/>
      <c r="D815" s="19"/>
      <c r="E815" s="18"/>
      <c r="F815" s="35"/>
      <c r="G815" s="35"/>
      <c r="H815" s="18"/>
      <c r="I815" s="18"/>
      <c r="J815" s="11"/>
      <c r="K815" s="42"/>
    </row>
    <row r="816" spans="1:11" ht="13" x14ac:dyDescent="0.15">
      <c r="A816" s="44"/>
      <c r="B816" s="11"/>
      <c r="C816" s="18"/>
      <c r="D816" s="19"/>
      <c r="E816" s="18"/>
      <c r="F816" s="35"/>
      <c r="G816" s="35"/>
      <c r="H816" s="18"/>
      <c r="I816" s="18"/>
      <c r="J816" s="11"/>
      <c r="K816" s="42"/>
    </row>
    <row r="817" spans="1:11" ht="13" x14ac:dyDescent="0.15">
      <c r="A817" s="44"/>
      <c r="B817" s="11"/>
      <c r="C817" s="18"/>
      <c r="D817" s="19"/>
      <c r="E817" s="18"/>
      <c r="F817" s="35"/>
      <c r="G817" s="35"/>
      <c r="H817" s="18"/>
      <c r="I817" s="18"/>
      <c r="J817" s="11"/>
      <c r="K817" s="42"/>
    </row>
    <row r="818" spans="1:11" ht="13" x14ac:dyDescent="0.15">
      <c r="A818" s="44"/>
      <c r="B818" s="11"/>
      <c r="C818" s="18"/>
      <c r="D818" s="19"/>
      <c r="E818" s="18"/>
      <c r="F818" s="35"/>
      <c r="G818" s="35"/>
      <c r="H818" s="18"/>
      <c r="I818" s="18"/>
      <c r="J818" s="11"/>
      <c r="K818" s="42"/>
    </row>
    <row r="819" spans="1:11" ht="13" x14ac:dyDescent="0.15">
      <c r="A819" s="44"/>
      <c r="B819" s="11"/>
      <c r="C819" s="18"/>
      <c r="D819" s="19"/>
      <c r="E819" s="18"/>
      <c r="F819" s="35"/>
      <c r="G819" s="35"/>
      <c r="H819" s="18"/>
      <c r="I819" s="18"/>
      <c r="J819" s="11"/>
      <c r="K819" s="42"/>
    </row>
    <row r="820" spans="1:11" ht="13" x14ac:dyDescent="0.15">
      <c r="A820" s="44"/>
      <c r="B820" s="11"/>
      <c r="C820" s="18"/>
      <c r="D820" s="19"/>
      <c r="E820" s="18"/>
      <c r="F820" s="35"/>
      <c r="G820" s="35"/>
      <c r="H820" s="18"/>
      <c r="I820" s="18"/>
      <c r="J820" s="11"/>
      <c r="K820" s="42"/>
    </row>
    <row r="821" spans="1:11" ht="13" x14ac:dyDescent="0.15">
      <c r="A821" s="44"/>
      <c r="B821" s="11"/>
      <c r="C821" s="18"/>
      <c r="D821" s="19"/>
      <c r="E821" s="18"/>
      <c r="F821" s="35"/>
      <c r="G821" s="35"/>
      <c r="H821" s="18"/>
      <c r="I821" s="18"/>
      <c r="J821" s="11"/>
      <c r="K821" s="42"/>
    </row>
    <row r="822" spans="1:11" ht="13" x14ac:dyDescent="0.15">
      <c r="A822" s="44"/>
      <c r="B822" s="11"/>
      <c r="C822" s="18"/>
      <c r="D822" s="19"/>
      <c r="E822" s="18"/>
      <c r="F822" s="35"/>
      <c r="G822" s="35"/>
      <c r="H822" s="18"/>
      <c r="I822" s="18"/>
      <c r="J822" s="11"/>
      <c r="K822" s="42"/>
    </row>
    <row r="823" spans="1:11" ht="13" x14ac:dyDescent="0.15">
      <c r="A823" s="44"/>
      <c r="B823" s="11"/>
      <c r="C823" s="18"/>
      <c r="D823" s="19"/>
      <c r="E823" s="18"/>
      <c r="F823" s="35"/>
      <c r="G823" s="35"/>
      <c r="H823" s="18"/>
      <c r="I823" s="18"/>
      <c r="J823" s="11"/>
      <c r="K823" s="42"/>
    </row>
    <row r="824" spans="1:11" ht="13" x14ac:dyDescent="0.15">
      <c r="A824" s="44"/>
      <c r="B824" s="11"/>
      <c r="C824" s="18"/>
      <c r="D824" s="19"/>
      <c r="E824" s="18"/>
      <c r="F824" s="35"/>
      <c r="G824" s="35"/>
      <c r="H824" s="18"/>
      <c r="I824" s="18"/>
      <c r="J824" s="11"/>
      <c r="K824" s="42"/>
    </row>
    <row r="825" spans="1:11" ht="13" x14ac:dyDescent="0.15">
      <c r="A825" s="44"/>
      <c r="B825" s="11"/>
      <c r="C825" s="18"/>
      <c r="D825" s="19"/>
      <c r="E825" s="18"/>
      <c r="F825" s="35"/>
      <c r="G825" s="35"/>
      <c r="H825" s="18"/>
      <c r="I825" s="18"/>
      <c r="J825" s="11"/>
      <c r="K825" s="42"/>
    </row>
    <row r="826" spans="1:11" ht="13" x14ac:dyDescent="0.15">
      <c r="A826" s="44"/>
      <c r="B826" s="11"/>
      <c r="C826" s="18"/>
      <c r="D826" s="19"/>
      <c r="E826" s="18"/>
      <c r="F826" s="35"/>
      <c r="G826" s="35"/>
      <c r="H826" s="18"/>
      <c r="I826" s="18"/>
      <c r="J826" s="11"/>
      <c r="K826" s="42"/>
    </row>
    <row r="827" spans="1:11" ht="13" x14ac:dyDescent="0.15">
      <c r="A827" s="44"/>
      <c r="B827" s="11"/>
      <c r="C827" s="18"/>
      <c r="D827" s="19"/>
      <c r="E827" s="18"/>
      <c r="F827" s="35"/>
      <c r="G827" s="35"/>
      <c r="H827" s="18"/>
      <c r="I827" s="18"/>
      <c r="J827" s="11"/>
      <c r="K827" s="42"/>
    </row>
    <row r="828" spans="1:11" ht="13" x14ac:dyDescent="0.15">
      <c r="A828" s="44"/>
      <c r="B828" s="11"/>
      <c r="C828" s="18"/>
      <c r="D828" s="19"/>
      <c r="E828" s="18"/>
      <c r="F828" s="35"/>
      <c r="G828" s="35"/>
      <c r="H828" s="18"/>
      <c r="I828" s="18"/>
      <c r="J828" s="11"/>
      <c r="K828" s="42"/>
    </row>
    <row r="829" spans="1:11" ht="13" x14ac:dyDescent="0.15">
      <c r="A829" s="44"/>
      <c r="B829" s="11"/>
      <c r="C829" s="18"/>
      <c r="D829" s="19"/>
      <c r="E829" s="18"/>
      <c r="F829" s="35"/>
      <c r="G829" s="35"/>
      <c r="H829" s="18"/>
      <c r="I829" s="18"/>
      <c r="J829" s="11"/>
      <c r="K829" s="42"/>
    </row>
    <row r="830" spans="1:11" ht="13" x14ac:dyDescent="0.15">
      <c r="A830" s="44"/>
      <c r="B830" s="11"/>
      <c r="C830" s="18"/>
      <c r="D830" s="19"/>
      <c r="E830" s="18"/>
      <c r="F830" s="35"/>
      <c r="G830" s="35"/>
      <c r="H830" s="18"/>
      <c r="I830" s="18"/>
      <c r="J830" s="11"/>
      <c r="K830" s="42"/>
    </row>
    <row r="831" spans="1:11" ht="13" x14ac:dyDescent="0.15">
      <c r="A831" s="44"/>
      <c r="B831" s="11"/>
      <c r="C831" s="18"/>
      <c r="D831" s="19"/>
      <c r="E831" s="18"/>
      <c r="F831" s="35"/>
      <c r="G831" s="35"/>
      <c r="H831" s="18"/>
      <c r="I831" s="18"/>
      <c r="J831" s="11"/>
      <c r="K831" s="42"/>
    </row>
    <row r="832" spans="1:11" ht="13" x14ac:dyDescent="0.15">
      <c r="A832" s="44"/>
      <c r="B832" s="11"/>
      <c r="C832" s="18"/>
      <c r="D832" s="19"/>
      <c r="E832" s="18"/>
      <c r="F832" s="35"/>
      <c r="G832" s="35"/>
      <c r="H832" s="18"/>
      <c r="I832" s="18"/>
      <c r="J832" s="11"/>
      <c r="K832" s="42"/>
    </row>
    <row r="833" spans="1:11" ht="13" x14ac:dyDescent="0.15">
      <c r="A833" s="44"/>
      <c r="B833" s="11"/>
      <c r="C833" s="18"/>
      <c r="D833" s="19"/>
      <c r="E833" s="18"/>
      <c r="F833" s="35"/>
      <c r="G833" s="35"/>
      <c r="H833" s="18"/>
      <c r="I833" s="18"/>
      <c r="J833" s="11"/>
      <c r="K833" s="42"/>
    </row>
    <row r="834" spans="1:11" ht="13" x14ac:dyDescent="0.15">
      <c r="A834" s="44"/>
      <c r="B834" s="11"/>
      <c r="C834" s="18"/>
      <c r="D834" s="19"/>
      <c r="E834" s="18"/>
      <c r="F834" s="35"/>
      <c r="G834" s="35"/>
      <c r="H834" s="18"/>
      <c r="I834" s="18"/>
      <c r="J834" s="11"/>
      <c r="K834" s="42"/>
    </row>
    <row r="835" spans="1:11" ht="13" x14ac:dyDescent="0.15">
      <c r="A835" s="44"/>
      <c r="B835" s="11"/>
      <c r="C835" s="18"/>
      <c r="D835" s="19"/>
      <c r="E835" s="18"/>
      <c r="F835" s="35"/>
      <c r="G835" s="35"/>
      <c r="H835" s="18"/>
      <c r="I835" s="18"/>
      <c r="J835" s="11"/>
      <c r="K835" s="42"/>
    </row>
    <row r="836" spans="1:11" ht="13" x14ac:dyDescent="0.15">
      <c r="A836" s="44"/>
      <c r="B836" s="11"/>
      <c r="C836" s="18"/>
      <c r="D836" s="19"/>
      <c r="E836" s="18"/>
      <c r="F836" s="35"/>
      <c r="G836" s="35"/>
      <c r="H836" s="18"/>
      <c r="I836" s="18"/>
      <c r="J836" s="11"/>
      <c r="K836" s="42"/>
    </row>
    <row r="837" spans="1:11" ht="13" x14ac:dyDescent="0.15">
      <c r="A837" s="44"/>
      <c r="B837" s="11"/>
      <c r="C837" s="18"/>
      <c r="D837" s="19"/>
      <c r="E837" s="18"/>
      <c r="F837" s="35"/>
      <c r="G837" s="35"/>
      <c r="H837" s="18"/>
      <c r="I837" s="18"/>
      <c r="J837" s="11"/>
      <c r="K837" s="42"/>
    </row>
    <row r="838" spans="1:11" ht="13" x14ac:dyDescent="0.15">
      <c r="A838" s="44"/>
      <c r="B838" s="11"/>
      <c r="C838" s="18"/>
      <c r="D838" s="19"/>
      <c r="E838" s="18"/>
      <c r="F838" s="35"/>
      <c r="G838" s="35"/>
      <c r="H838" s="18"/>
      <c r="I838" s="18"/>
      <c r="J838" s="11"/>
      <c r="K838" s="42"/>
    </row>
    <row r="839" spans="1:11" ht="13" x14ac:dyDescent="0.15">
      <c r="A839" s="44"/>
      <c r="B839" s="11"/>
      <c r="C839" s="18"/>
      <c r="D839" s="19"/>
      <c r="E839" s="18"/>
      <c r="F839" s="35"/>
      <c r="G839" s="35"/>
      <c r="H839" s="18"/>
      <c r="I839" s="18"/>
      <c r="J839" s="11"/>
      <c r="K839" s="42"/>
    </row>
    <row r="840" spans="1:11" ht="13" x14ac:dyDescent="0.15">
      <c r="A840" s="44"/>
      <c r="B840" s="11"/>
      <c r="C840" s="18"/>
      <c r="D840" s="19"/>
      <c r="E840" s="18"/>
      <c r="F840" s="35"/>
      <c r="G840" s="35"/>
      <c r="H840" s="18"/>
      <c r="I840" s="18"/>
      <c r="J840" s="11"/>
      <c r="K840" s="42"/>
    </row>
    <row r="841" spans="1:11" ht="13" x14ac:dyDescent="0.15">
      <c r="A841" s="44"/>
      <c r="B841" s="11"/>
      <c r="C841" s="18"/>
      <c r="D841" s="19"/>
      <c r="E841" s="18"/>
      <c r="F841" s="35"/>
      <c r="G841" s="35"/>
      <c r="H841" s="18"/>
      <c r="I841" s="18"/>
      <c r="J841" s="11"/>
      <c r="K841" s="42"/>
    </row>
    <row r="842" spans="1:11" ht="13" x14ac:dyDescent="0.15">
      <c r="A842" s="44"/>
      <c r="B842" s="11"/>
      <c r="C842" s="18"/>
      <c r="D842" s="19"/>
      <c r="E842" s="18"/>
      <c r="F842" s="35"/>
      <c r="G842" s="35"/>
      <c r="H842" s="18"/>
      <c r="I842" s="18"/>
      <c r="J842" s="11"/>
      <c r="K842" s="42"/>
    </row>
    <row r="843" spans="1:11" ht="13" x14ac:dyDescent="0.15">
      <c r="A843" s="44"/>
      <c r="B843" s="11"/>
      <c r="C843" s="18"/>
      <c r="D843" s="19"/>
      <c r="E843" s="18"/>
      <c r="F843" s="35"/>
      <c r="G843" s="35"/>
      <c r="H843" s="18"/>
      <c r="I843" s="18"/>
      <c r="J843" s="11"/>
      <c r="K843" s="42"/>
    </row>
    <row r="844" spans="1:11" ht="13" x14ac:dyDescent="0.15">
      <c r="A844" s="44"/>
      <c r="B844" s="11"/>
      <c r="C844" s="18"/>
      <c r="D844" s="19"/>
      <c r="E844" s="18"/>
      <c r="F844" s="35"/>
      <c r="G844" s="35"/>
      <c r="H844" s="18"/>
      <c r="I844" s="18"/>
      <c r="J844" s="11"/>
      <c r="K844" s="42"/>
    </row>
    <row r="845" spans="1:11" ht="13" x14ac:dyDescent="0.15">
      <c r="A845" s="44"/>
      <c r="B845" s="11"/>
      <c r="C845" s="18"/>
      <c r="D845" s="19"/>
      <c r="E845" s="18"/>
      <c r="F845" s="35"/>
      <c r="G845" s="35"/>
      <c r="H845" s="18"/>
      <c r="I845" s="18"/>
      <c r="J845" s="11"/>
      <c r="K845" s="42"/>
    </row>
    <row r="846" spans="1:11" ht="13" x14ac:dyDescent="0.15">
      <c r="A846" s="44"/>
      <c r="B846" s="11"/>
      <c r="C846" s="18"/>
      <c r="D846" s="19"/>
      <c r="E846" s="18"/>
      <c r="F846" s="35"/>
      <c r="G846" s="35"/>
      <c r="H846" s="18"/>
      <c r="I846" s="18"/>
      <c r="J846" s="11"/>
      <c r="K846" s="42"/>
    </row>
    <row r="847" spans="1:11" ht="13" x14ac:dyDescent="0.15">
      <c r="A847" s="44"/>
      <c r="B847" s="11"/>
      <c r="C847" s="18"/>
      <c r="D847" s="19"/>
      <c r="E847" s="18"/>
      <c r="F847" s="35"/>
      <c r="G847" s="35"/>
      <c r="H847" s="18"/>
      <c r="I847" s="18"/>
      <c r="J847" s="11"/>
      <c r="K847" s="42"/>
    </row>
    <row r="848" spans="1:11" ht="13" x14ac:dyDescent="0.15">
      <c r="A848" s="44"/>
      <c r="B848" s="11"/>
      <c r="C848" s="18"/>
      <c r="D848" s="19"/>
      <c r="E848" s="18"/>
      <c r="F848" s="35"/>
      <c r="G848" s="35"/>
      <c r="H848" s="18"/>
      <c r="I848" s="18"/>
      <c r="J848" s="11"/>
      <c r="K848" s="42"/>
    </row>
    <row r="849" spans="1:11" ht="13" x14ac:dyDescent="0.15">
      <c r="A849" s="44"/>
      <c r="B849" s="11"/>
      <c r="C849" s="18"/>
      <c r="D849" s="19"/>
      <c r="E849" s="18"/>
      <c r="F849" s="35"/>
      <c r="G849" s="35"/>
      <c r="H849" s="18"/>
      <c r="I849" s="18"/>
      <c r="J849" s="11"/>
      <c r="K849" s="42"/>
    </row>
    <row r="850" spans="1:11" ht="13" x14ac:dyDescent="0.15">
      <c r="A850" s="44"/>
      <c r="B850" s="11"/>
      <c r="C850" s="18"/>
      <c r="D850" s="19"/>
      <c r="E850" s="18"/>
      <c r="F850" s="35"/>
      <c r="G850" s="35"/>
      <c r="H850" s="18"/>
      <c r="I850" s="18"/>
      <c r="J850" s="11"/>
      <c r="K850" s="42"/>
    </row>
    <row r="851" spans="1:11" ht="13" x14ac:dyDescent="0.15">
      <c r="A851" s="44"/>
      <c r="B851" s="11"/>
      <c r="C851" s="18"/>
      <c r="D851" s="19"/>
      <c r="E851" s="18"/>
      <c r="F851" s="35"/>
      <c r="G851" s="35"/>
      <c r="H851" s="18"/>
      <c r="I851" s="18"/>
      <c r="J851" s="11"/>
      <c r="K851" s="42"/>
    </row>
    <row r="852" spans="1:11" ht="13" x14ac:dyDescent="0.15">
      <c r="A852" s="44"/>
      <c r="B852" s="11"/>
      <c r="C852" s="18"/>
      <c r="D852" s="19"/>
      <c r="E852" s="18"/>
      <c r="F852" s="35"/>
      <c r="G852" s="35"/>
      <c r="H852" s="18"/>
      <c r="I852" s="18"/>
      <c r="J852" s="11"/>
      <c r="K852" s="42"/>
    </row>
    <row r="853" spans="1:11" ht="13" x14ac:dyDescent="0.15">
      <c r="A853" s="44"/>
      <c r="B853" s="11"/>
      <c r="C853" s="18"/>
      <c r="D853" s="19"/>
      <c r="E853" s="18"/>
      <c r="F853" s="35"/>
      <c r="G853" s="35"/>
      <c r="H853" s="18"/>
      <c r="I853" s="18"/>
      <c r="J853" s="11"/>
      <c r="K853" s="42"/>
    </row>
    <row r="854" spans="1:11" ht="13" x14ac:dyDescent="0.15">
      <c r="A854" s="44"/>
      <c r="B854" s="11"/>
      <c r="C854" s="18"/>
      <c r="D854" s="19"/>
      <c r="E854" s="18"/>
      <c r="F854" s="35"/>
      <c r="G854" s="35"/>
      <c r="H854" s="18"/>
      <c r="I854" s="18"/>
      <c r="J854" s="11"/>
      <c r="K854" s="42"/>
    </row>
    <row r="855" spans="1:11" ht="13" x14ac:dyDescent="0.15">
      <c r="A855" s="44"/>
      <c r="B855" s="11"/>
      <c r="C855" s="18"/>
      <c r="D855" s="19"/>
      <c r="E855" s="18"/>
      <c r="F855" s="35"/>
      <c r="G855" s="35"/>
      <c r="H855" s="18"/>
      <c r="I855" s="18"/>
      <c r="J855" s="11"/>
      <c r="K855" s="42"/>
    </row>
    <row r="856" spans="1:11" ht="13" x14ac:dyDescent="0.15">
      <c r="A856" s="44"/>
      <c r="B856" s="11"/>
      <c r="C856" s="18"/>
      <c r="D856" s="19"/>
      <c r="E856" s="18"/>
      <c r="F856" s="35"/>
      <c r="G856" s="35"/>
      <c r="H856" s="18"/>
      <c r="I856" s="18"/>
      <c r="J856" s="11"/>
      <c r="K856" s="42"/>
    </row>
    <row r="857" spans="1:11" ht="13" x14ac:dyDescent="0.15">
      <c r="A857" s="44"/>
      <c r="B857" s="11"/>
      <c r="C857" s="18"/>
      <c r="D857" s="19"/>
      <c r="E857" s="18"/>
      <c r="F857" s="35"/>
      <c r="G857" s="35"/>
      <c r="H857" s="18"/>
      <c r="I857" s="18"/>
      <c r="J857" s="11"/>
      <c r="K857" s="42"/>
    </row>
    <row r="858" spans="1:11" ht="13" x14ac:dyDescent="0.15">
      <c r="A858" s="44"/>
      <c r="B858" s="11"/>
      <c r="C858" s="18"/>
      <c r="D858" s="19"/>
      <c r="E858" s="18"/>
      <c r="F858" s="35"/>
      <c r="G858" s="35"/>
      <c r="H858" s="18"/>
      <c r="I858" s="18"/>
      <c r="J858" s="11"/>
      <c r="K858" s="42"/>
    </row>
    <row r="859" spans="1:11" ht="13" x14ac:dyDescent="0.15">
      <c r="A859" s="44"/>
      <c r="B859" s="11"/>
      <c r="C859" s="18"/>
      <c r="D859" s="19"/>
      <c r="E859" s="18"/>
      <c r="F859" s="35"/>
      <c r="G859" s="35"/>
      <c r="H859" s="18"/>
      <c r="I859" s="18"/>
      <c r="J859" s="11"/>
      <c r="K859" s="42"/>
    </row>
    <row r="860" spans="1:11" ht="13" x14ac:dyDescent="0.15">
      <c r="A860" s="44"/>
      <c r="B860" s="11"/>
      <c r="C860" s="18"/>
      <c r="D860" s="19"/>
      <c r="E860" s="18"/>
      <c r="F860" s="35"/>
      <c r="G860" s="35"/>
      <c r="H860" s="18"/>
      <c r="I860" s="18"/>
      <c r="J860" s="11"/>
      <c r="K860" s="42"/>
    </row>
    <row r="861" spans="1:11" ht="13" x14ac:dyDescent="0.15">
      <c r="A861" s="44"/>
      <c r="B861" s="11"/>
      <c r="C861" s="18"/>
      <c r="D861" s="19"/>
      <c r="E861" s="18"/>
      <c r="F861" s="35"/>
      <c r="G861" s="35"/>
      <c r="H861" s="18"/>
      <c r="I861" s="18"/>
      <c r="J861" s="11"/>
      <c r="K861" s="42"/>
    </row>
    <row r="862" spans="1:11" ht="13" x14ac:dyDescent="0.15">
      <c r="A862" s="44"/>
      <c r="B862" s="11"/>
      <c r="C862" s="18"/>
      <c r="D862" s="19"/>
      <c r="E862" s="18"/>
      <c r="F862" s="35"/>
      <c r="G862" s="35"/>
      <c r="H862" s="18"/>
      <c r="I862" s="18"/>
      <c r="J862" s="11"/>
      <c r="K862" s="42"/>
    </row>
    <row r="863" spans="1:11" ht="13" x14ac:dyDescent="0.15">
      <c r="A863" s="44"/>
      <c r="B863" s="11"/>
      <c r="C863" s="18"/>
      <c r="D863" s="19"/>
      <c r="E863" s="18"/>
      <c r="F863" s="35"/>
      <c r="G863" s="35"/>
      <c r="H863" s="18"/>
      <c r="I863" s="18"/>
      <c r="J863" s="11"/>
      <c r="K863" s="42"/>
    </row>
    <row r="864" spans="1:11" ht="13" x14ac:dyDescent="0.15">
      <c r="A864" s="44"/>
      <c r="B864" s="11"/>
      <c r="C864" s="18"/>
      <c r="D864" s="19"/>
      <c r="E864" s="18"/>
      <c r="F864" s="35"/>
      <c r="G864" s="35"/>
      <c r="H864" s="18"/>
      <c r="I864" s="18"/>
      <c r="J864" s="11"/>
      <c r="K864" s="42"/>
    </row>
    <row r="865" spans="1:11" ht="13" x14ac:dyDescent="0.15">
      <c r="A865" s="44"/>
      <c r="B865" s="11"/>
      <c r="C865" s="18"/>
      <c r="D865" s="19"/>
      <c r="E865" s="18"/>
      <c r="F865" s="35"/>
      <c r="G865" s="35"/>
      <c r="H865" s="18"/>
      <c r="I865" s="18"/>
      <c r="J865" s="11"/>
      <c r="K865" s="42"/>
    </row>
    <row r="866" spans="1:11" ht="13" x14ac:dyDescent="0.15">
      <c r="A866" s="44"/>
      <c r="B866" s="11"/>
      <c r="C866" s="18"/>
      <c r="D866" s="19"/>
      <c r="E866" s="18"/>
      <c r="F866" s="35"/>
      <c r="G866" s="35"/>
      <c r="H866" s="18"/>
      <c r="I866" s="18"/>
      <c r="J866" s="11"/>
      <c r="K866" s="42"/>
    </row>
    <row r="867" spans="1:11" ht="13" x14ac:dyDescent="0.15">
      <c r="A867" s="44"/>
      <c r="B867" s="11"/>
      <c r="C867" s="18"/>
      <c r="D867" s="19"/>
      <c r="E867" s="18"/>
      <c r="F867" s="35"/>
      <c r="G867" s="35"/>
      <c r="H867" s="18"/>
      <c r="I867" s="18"/>
      <c r="J867" s="11"/>
      <c r="K867" s="42"/>
    </row>
    <row r="868" spans="1:11" ht="13" x14ac:dyDescent="0.15">
      <c r="A868" s="44"/>
      <c r="B868" s="11"/>
      <c r="C868" s="18"/>
      <c r="D868" s="19"/>
      <c r="E868" s="18"/>
      <c r="F868" s="35"/>
      <c r="G868" s="35"/>
      <c r="H868" s="18"/>
      <c r="I868" s="18"/>
      <c r="J868" s="11"/>
      <c r="K868" s="42"/>
    </row>
    <row r="869" spans="1:11" ht="13" x14ac:dyDescent="0.15">
      <c r="A869" s="44"/>
      <c r="B869" s="11"/>
      <c r="C869" s="18"/>
      <c r="D869" s="19"/>
      <c r="E869" s="18"/>
      <c r="F869" s="35"/>
      <c r="G869" s="35"/>
      <c r="H869" s="18"/>
      <c r="I869" s="18"/>
      <c r="J869" s="11"/>
      <c r="K869" s="42"/>
    </row>
    <row r="870" spans="1:11" ht="13" x14ac:dyDescent="0.15">
      <c r="A870" s="44"/>
      <c r="B870" s="11"/>
      <c r="C870" s="18"/>
      <c r="D870" s="19"/>
      <c r="E870" s="18"/>
      <c r="F870" s="35"/>
      <c r="G870" s="35"/>
      <c r="H870" s="18"/>
      <c r="I870" s="18"/>
      <c r="J870" s="11"/>
      <c r="K870" s="42"/>
    </row>
    <row r="871" spans="1:11" ht="13" x14ac:dyDescent="0.15">
      <c r="A871" s="44"/>
      <c r="B871" s="11"/>
      <c r="C871" s="18"/>
      <c r="D871" s="19"/>
      <c r="E871" s="18"/>
      <c r="F871" s="35"/>
      <c r="G871" s="35"/>
      <c r="H871" s="18"/>
      <c r="I871" s="18"/>
      <c r="J871" s="11"/>
      <c r="K871" s="42"/>
    </row>
    <row r="872" spans="1:11" ht="13" x14ac:dyDescent="0.15">
      <c r="A872" s="44"/>
      <c r="B872" s="11"/>
      <c r="C872" s="18"/>
      <c r="D872" s="19"/>
      <c r="E872" s="18"/>
      <c r="F872" s="35"/>
      <c r="G872" s="35"/>
      <c r="H872" s="18"/>
      <c r="I872" s="18"/>
      <c r="J872" s="11"/>
      <c r="K872" s="42"/>
    </row>
    <row r="873" spans="1:11" ht="13" x14ac:dyDescent="0.15">
      <c r="A873" s="44"/>
      <c r="B873" s="11"/>
      <c r="C873" s="18"/>
      <c r="D873" s="19"/>
      <c r="E873" s="18"/>
      <c r="F873" s="35"/>
      <c r="G873" s="35"/>
      <c r="H873" s="18"/>
      <c r="I873" s="18"/>
      <c r="J873" s="11"/>
      <c r="K873" s="42"/>
    </row>
    <row r="874" spans="1:11" ht="13" x14ac:dyDescent="0.15">
      <c r="A874" s="44"/>
      <c r="B874" s="11"/>
      <c r="C874" s="18"/>
      <c r="D874" s="19"/>
      <c r="E874" s="18"/>
      <c r="F874" s="35"/>
      <c r="G874" s="35"/>
      <c r="H874" s="18"/>
      <c r="I874" s="18"/>
      <c r="J874" s="11"/>
      <c r="K874" s="42"/>
    </row>
    <row r="875" spans="1:11" ht="13" x14ac:dyDescent="0.15">
      <c r="A875" s="44"/>
      <c r="B875" s="11"/>
      <c r="C875" s="18"/>
      <c r="D875" s="19"/>
      <c r="E875" s="18"/>
      <c r="F875" s="35"/>
      <c r="G875" s="35"/>
      <c r="H875" s="18"/>
      <c r="I875" s="18"/>
      <c r="J875" s="11"/>
      <c r="K875" s="42"/>
    </row>
    <row r="876" spans="1:11" ht="13" x14ac:dyDescent="0.15">
      <c r="A876" s="44"/>
      <c r="B876" s="11"/>
      <c r="C876" s="18"/>
      <c r="D876" s="19"/>
      <c r="E876" s="18"/>
      <c r="F876" s="35"/>
      <c r="G876" s="35"/>
      <c r="H876" s="18"/>
      <c r="I876" s="18"/>
      <c r="J876" s="11"/>
      <c r="K876" s="42"/>
    </row>
    <row r="877" spans="1:11" ht="13" x14ac:dyDescent="0.15">
      <c r="A877" s="44"/>
      <c r="B877" s="11"/>
      <c r="C877" s="18"/>
      <c r="D877" s="19"/>
      <c r="E877" s="18"/>
      <c r="F877" s="35"/>
      <c r="G877" s="35"/>
      <c r="H877" s="18"/>
      <c r="I877" s="18"/>
      <c r="J877" s="11"/>
      <c r="K877" s="42"/>
    </row>
    <row r="878" spans="1:11" ht="13" x14ac:dyDescent="0.15">
      <c r="A878" s="44"/>
      <c r="B878" s="11"/>
      <c r="C878" s="18"/>
      <c r="D878" s="19"/>
      <c r="E878" s="18"/>
      <c r="F878" s="35"/>
      <c r="G878" s="35"/>
      <c r="H878" s="18"/>
      <c r="I878" s="18"/>
      <c r="J878" s="11"/>
      <c r="K878" s="42"/>
    </row>
    <row r="879" spans="1:11" ht="13" x14ac:dyDescent="0.15">
      <c r="A879" s="44"/>
      <c r="B879" s="11"/>
      <c r="C879" s="18"/>
      <c r="D879" s="19"/>
      <c r="E879" s="18"/>
      <c r="F879" s="35"/>
      <c r="G879" s="35"/>
      <c r="H879" s="18"/>
      <c r="I879" s="18"/>
      <c r="J879" s="11"/>
      <c r="K879" s="42"/>
    </row>
    <row r="880" spans="1:11" ht="13" x14ac:dyDescent="0.15">
      <c r="A880" s="44"/>
      <c r="B880" s="11"/>
      <c r="C880" s="18"/>
      <c r="D880" s="19"/>
      <c r="E880" s="18"/>
      <c r="F880" s="35"/>
      <c r="G880" s="35"/>
      <c r="H880" s="18"/>
      <c r="I880" s="18"/>
      <c r="J880" s="11"/>
      <c r="K880" s="42"/>
    </row>
    <row r="881" spans="1:11" ht="13" x14ac:dyDescent="0.15">
      <c r="A881" s="44"/>
      <c r="B881" s="11"/>
      <c r="C881" s="18"/>
      <c r="D881" s="19"/>
      <c r="E881" s="18"/>
      <c r="F881" s="35"/>
      <c r="G881" s="35"/>
      <c r="H881" s="18"/>
      <c r="I881" s="18"/>
      <c r="J881" s="11"/>
      <c r="K881" s="42"/>
    </row>
    <row r="882" spans="1:11" ht="13" x14ac:dyDescent="0.15">
      <c r="A882" s="44"/>
      <c r="B882" s="11"/>
      <c r="C882" s="18"/>
      <c r="D882" s="19"/>
      <c r="E882" s="18"/>
      <c r="F882" s="35"/>
      <c r="G882" s="35"/>
      <c r="H882" s="18"/>
      <c r="I882" s="18"/>
      <c r="J882" s="11"/>
      <c r="K882" s="42"/>
    </row>
    <row r="883" spans="1:11" ht="13" x14ac:dyDescent="0.15">
      <c r="A883" s="44"/>
      <c r="B883" s="11"/>
      <c r="C883" s="18"/>
      <c r="D883" s="19"/>
      <c r="E883" s="18"/>
      <c r="F883" s="35"/>
      <c r="G883" s="35"/>
      <c r="H883" s="18"/>
      <c r="I883" s="18"/>
      <c r="J883" s="11"/>
      <c r="K883" s="42"/>
    </row>
    <row r="884" spans="1:11" ht="13" x14ac:dyDescent="0.15">
      <c r="A884" s="44"/>
      <c r="B884" s="11"/>
      <c r="C884" s="18"/>
      <c r="D884" s="19"/>
      <c r="E884" s="18"/>
      <c r="F884" s="35"/>
      <c r="G884" s="35"/>
      <c r="H884" s="18"/>
      <c r="I884" s="18"/>
      <c r="J884" s="11"/>
      <c r="K884" s="42"/>
    </row>
    <row r="885" spans="1:11" ht="13" x14ac:dyDescent="0.15">
      <c r="A885" s="44"/>
      <c r="B885" s="11"/>
      <c r="C885" s="18"/>
      <c r="D885" s="19"/>
      <c r="E885" s="18"/>
      <c r="F885" s="35"/>
      <c r="G885" s="35"/>
      <c r="H885" s="18"/>
      <c r="I885" s="18"/>
      <c r="J885" s="11"/>
      <c r="K885" s="42"/>
    </row>
    <row r="886" spans="1:11" ht="13" x14ac:dyDescent="0.15">
      <c r="A886" s="44"/>
      <c r="B886" s="11"/>
      <c r="C886" s="18"/>
      <c r="D886" s="19"/>
      <c r="E886" s="18"/>
      <c r="F886" s="35"/>
      <c r="G886" s="35"/>
      <c r="H886" s="18"/>
      <c r="I886" s="18"/>
      <c r="J886" s="11"/>
      <c r="K886" s="42"/>
    </row>
    <row r="887" spans="1:11" ht="13" x14ac:dyDescent="0.15">
      <c r="A887" s="44"/>
      <c r="B887" s="11"/>
      <c r="C887" s="18"/>
      <c r="D887" s="19"/>
      <c r="E887" s="18"/>
      <c r="F887" s="35"/>
      <c r="G887" s="35"/>
      <c r="H887" s="18"/>
      <c r="I887" s="18"/>
      <c r="J887" s="11"/>
      <c r="K887" s="42"/>
    </row>
    <row r="888" spans="1:11" ht="13" x14ac:dyDescent="0.15">
      <c r="A888" s="44"/>
      <c r="B888" s="11"/>
      <c r="C888" s="18"/>
      <c r="D888" s="19"/>
      <c r="E888" s="18"/>
      <c r="F888" s="35"/>
      <c r="G888" s="35"/>
      <c r="H888" s="18"/>
      <c r="I888" s="18"/>
      <c r="J888" s="11"/>
      <c r="K888" s="42"/>
    </row>
    <row r="889" spans="1:11" ht="13" x14ac:dyDescent="0.15">
      <c r="A889" s="44"/>
      <c r="B889" s="11"/>
      <c r="C889" s="18"/>
      <c r="D889" s="19"/>
      <c r="E889" s="18"/>
      <c r="F889" s="35"/>
      <c r="G889" s="35"/>
      <c r="H889" s="18"/>
      <c r="I889" s="18"/>
      <c r="J889" s="11"/>
      <c r="K889" s="42"/>
    </row>
    <row r="890" spans="1:11" ht="13" x14ac:dyDescent="0.15">
      <c r="A890" s="44"/>
      <c r="B890" s="11"/>
      <c r="C890" s="18"/>
      <c r="D890" s="19"/>
      <c r="E890" s="18"/>
      <c r="F890" s="35"/>
      <c r="G890" s="35"/>
      <c r="H890" s="18"/>
      <c r="I890" s="18"/>
      <c r="J890" s="11"/>
      <c r="K890" s="42"/>
    </row>
    <row r="891" spans="1:11" ht="13" x14ac:dyDescent="0.15">
      <c r="A891" s="44"/>
      <c r="B891" s="11"/>
      <c r="C891" s="18"/>
      <c r="D891" s="19"/>
      <c r="E891" s="18"/>
      <c r="F891" s="35"/>
      <c r="G891" s="35"/>
      <c r="H891" s="18"/>
      <c r="I891" s="18"/>
      <c r="J891" s="11"/>
      <c r="K891" s="42"/>
    </row>
    <row r="892" spans="1:11" ht="13" x14ac:dyDescent="0.15">
      <c r="A892" s="44"/>
      <c r="B892" s="11"/>
      <c r="C892" s="18"/>
      <c r="D892" s="19"/>
      <c r="E892" s="18"/>
      <c r="F892" s="35"/>
      <c r="G892" s="35"/>
      <c r="H892" s="18"/>
      <c r="I892" s="18"/>
      <c r="J892" s="11"/>
      <c r="K892" s="42"/>
    </row>
    <row r="893" spans="1:11" ht="13" x14ac:dyDescent="0.15">
      <c r="A893" s="44"/>
      <c r="B893" s="11"/>
      <c r="C893" s="18"/>
      <c r="D893" s="19"/>
      <c r="E893" s="18"/>
      <c r="F893" s="35"/>
      <c r="G893" s="35"/>
      <c r="H893" s="18"/>
      <c r="I893" s="18"/>
      <c r="J893" s="11"/>
      <c r="K893" s="42"/>
    </row>
    <row r="894" spans="1:11" ht="13" x14ac:dyDescent="0.15">
      <c r="A894" s="44"/>
      <c r="B894" s="11"/>
      <c r="C894" s="18"/>
      <c r="D894" s="19"/>
      <c r="E894" s="18"/>
      <c r="F894" s="35"/>
      <c r="G894" s="35"/>
      <c r="H894" s="18"/>
      <c r="I894" s="18"/>
      <c r="J894" s="11"/>
      <c r="K894" s="42"/>
    </row>
    <row r="895" spans="1:11" ht="13" x14ac:dyDescent="0.15">
      <c r="A895" s="44"/>
      <c r="B895" s="11"/>
      <c r="C895" s="18"/>
      <c r="D895" s="19"/>
      <c r="E895" s="18"/>
      <c r="F895" s="35"/>
      <c r="G895" s="35"/>
      <c r="H895" s="18"/>
      <c r="I895" s="18"/>
      <c r="J895" s="11"/>
      <c r="K895" s="42"/>
    </row>
    <row r="896" spans="1:11" ht="13" x14ac:dyDescent="0.15">
      <c r="A896" s="44"/>
      <c r="B896" s="11"/>
      <c r="C896" s="18"/>
      <c r="D896" s="19"/>
      <c r="E896" s="18"/>
      <c r="F896" s="35"/>
      <c r="G896" s="35"/>
      <c r="H896" s="18"/>
      <c r="I896" s="18"/>
      <c r="J896" s="11"/>
      <c r="K896" s="42"/>
    </row>
    <row r="897" spans="1:11" ht="13" x14ac:dyDescent="0.15">
      <c r="A897" s="44"/>
      <c r="B897" s="11"/>
      <c r="C897" s="18"/>
      <c r="D897" s="19"/>
      <c r="E897" s="18"/>
      <c r="F897" s="35"/>
      <c r="G897" s="35"/>
      <c r="H897" s="18"/>
      <c r="I897" s="18"/>
      <c r="J897" s="11"/>
      <c r="K897" s="42"/>
    </row>
    <row r="898" spans="1:11" ht="13" x14ac:dyDescent="0.15">
      <c r="A898" s="44"/>
      <c r="B898" s="11"/>
      <c r="C898" s="18"/>
      <c r="D898" s="19"/>
      <c r="E898" s="18"/>
      <c r="F898" s="35"/>
      <c r="G898" s="35"/>
      <c r="H898" s="18"/>
      <c r="I898" s="18"/>
      <c r="J898" s="11"/>
      <c r="K898" s="42"/>
    </row>
    <row r="899" spans="1:11" ht="13" x14ac:dyDescent="0.15">
      <c r="A899" s="44"/>
      <c r="B899" s="11"/>
      <c r="C899" s="18"/>
      <c r="D899" s="19"/>
      <c r="E899" s="18"/>
      <c r="F899" s="35"/>
      <c r="G899" s="35"/>
      <c r="H899" s="18"/>
      <c r="I899" s="18"/>
      <c r="J899" s="11"/>
      <c r="K899" s="42"/>
    </row>
    <row r="900" spans="1:11" ht="13" x14ac:dyDescent="0.15">
      <c r="A900" s="44"/>
      <c r="B900" s="11"/>
      <c r="C900" s="18"/>
      <c r="D900" s="19"/>
      <c r="E900" s="18"/>
      <c r="F900" s="35"/>
      <c r="G900" s="35"/>
      <c r="H900" s="18"/>
      <c r="I900" s="18"/>
      <c r="J900" s="11"/>
      <c r="K900" s="42"/>
    </row>
    <row r="901" spans="1:11" ht="13" x14ac:dyDescent="0.15">
      <c r="A901" s="44"/>
      <c r="B901" s="11"/>
      <c r="C901" s="18"/>
      <c r="D901" s="19"/>
      <c r="E901" s="18"/>
      <c r="F901" s="35"/>
      <c r="G901" s="35"/>
      <c r="H901" s="18"/>
      <c r="I901" s="18"/>
      <c r="J901" s="11"/>
      <c r="K901" s="42"/>
    </row>
    <row r="902" spans="1:11" ht="13" x14ac:dyDescent="0.15">
      <c r="A902" s="44"/>
      <c r="B902" s="11"/>
      <c r="C902" s="18"/>
      <c r="D902" s="19"/>
      <c r="E902" s="18"/>
      <c r="F902" s="35"/>
      <c r="G902" s="35"/>
      <c r="H902" s="18"/>
      <c r="I902" s="18"/>
      <c r="J902" s="11"/>
      <c r="K902" s="42"/>
    </row>
    <row r="903" spans="1:11" ht="13" x14ac:dyDescent="0.15">
      <c r="A903" s="44"/>
      <c r="B903" s="11"/>
      <c r="C903" s="18"/>
      <c r="D903" s="19"/>
      <c r="E903" s="18"/>
      <c r="F903" s="35"/>
      <c r="G903" s="35"/>
      <c r="H903" s="18"/>
      <c r="I903" s="18"/>
      <c r="J903" s="11"/>
      <c r="K903" s="42"/>
    </row>
    <row r="904" spans="1:11" ht="13" x14ac:dyDescent="0.15">
      <c r="A904" s="44"/>
      <c r="B904" s="11"/>
      <c r="C904" s="18"/>
      <c r="D904" s="19"/>
      <c r="E904" s="18"/>
      <c r="F904" s="35"/>
      <c r="G904" s="35"/>
      <c r="H904" s="18"/>
      <c r="I904" s="18"/>
      <c r="J904" s="11"/>
      <c r="K904" s="42"/>
    </row>
    <row r="905" spans="1:11" ht="13" x14ac:dyDescent="0.15">
      <c r="A905" s="44"/>
      <c r="B905" s="11"/>
      <c r="C905" s="18"/>
      <c r="D905" s="19"/>
      <c r="E905" s="18"/>
      <c r="F905" s="35"/>
      <c r="G905" s="35"/>
      <c r="H905" s="18"/>
      <c r="I905" s="18"/>
      <c r="J905" s="11"/>
      <c r="K905" s="42"/>
    </row>
    <row r="906" spans="1:11" ht="13" x14ac:dyDescent="0.15">
      <c r="A906" s="44"/>
      <c r="B906" s="11"/>
      <c r="C906" s="18"/>
      <c r="D906" s="19"/>
      <c r="E906" s="18"/>
      <c r="F906" s="35"/>
      <c r="G906" s="35"/>
      <c r="H906" s="18"/>
      <c r="I906" s="18"/>
      <c r="J906" s="11"/>
      <c r="K906" s="42"/>
    </row>
    <row r="907" spans="1:11" ht="13" x14ac:dyDescent="0.15">
      <c r="A907" s="44"/>
      <c r="B907" s="11"/>
      <c r="C907" s="18"/>
      <c r="D907" s="19"/>
      <c r="E907" s="18"/>
      <c r="F907" s="35"/>
      <c r="G907" s="35"/>
      <c r="H907" s="18"/>
      <c r="I907" s="18"/>
      <c r="J907" s="11"/>
      <c r="K907" s="42"/>
    </row>
    <row r="908" spans="1:11" ht="13" x14ac:dyDescent="0.15">
      <c r="A908" s="44"/>
      <c r="B908" s="11"/>
      <c r="C908" s="18"/>
      <c r="D908" s="19"/>
      <c r="E908" s="18"/>
      <c r="F908" s="35"/>
      <c r="G908" s="35"/>
      <c r="H908" s="18"/>
      <c r="I908" s="18"/>
      <c r="J908" s="11"/>
      <c r="K908" s="42"/>
    </row>
    <row r="909" spans="1:11" ht="13" x14ac:dyDescent="0.15">
      <c r="A909" s="44"/>
      <c r="B909" s="11"/>
      <c r="C909" s="18"/>
      <c r="D909" s="19"/>
      <c r="E909" s="18"/>
      <c r="F909" s="35"/>
      <c r="G909" s="35"/>
      <c r="H909" s="18"/>
      <c r="I909" s="18"/>
      <c r="J909" s="11"/>
      <c r="K909" s="42"/>
    </row>
    <row r="910" spans="1:11" ht="13" x14ac:dyDescent="0.15">
      <c r="A910" s="44"/>
      <c r="B910" s="11"/>
      <c r="C910" s="18"/>
      <c r="D910" s="19"/>
      <c r="E910" s="18"/>
      <c r="F910" s="35"/>
      <c r="G910" s="35"/>
      <c r="H910" s="18"/>
      <c r="I910" s="18"/>
      <c r="J910" s="11"/>
      <c r="K910" s="42"/>
    </row>
    <row r="911" spans="1:11" ht="13" x14ac:dyDescent="0.15">
      <c r="A911" s="44"/>
      <c r="B911" s="11"/>
      <c r="C911" s="18"/>
      <c r="D911" s="19"/>
      <c r="E911" s="18"/>
      <c r="F911" s="35"/>
      <c r="G911" s="35"/>
      <c r="H911" s="18"/>
      <c r="I911" s="18"/>
      <c r="J911" s="11"/>
      <c r="K911" s="42"/>
    </row>
    <row r="912" spans="1:11" ht="13" x14ac:dyDescent="0.15">
      <c r="A912" s="44"/>
      <c r="B912" s="11"/>
      <c r="C912" s="18"/>
      <c r="D912" s="19"/>
      <c r="E912" s="18"/>
      <c r="F912" s="35"/>
      <c r="G912" s="35"/>
      <c r="H912" s="18"/>
      <c r="I912" s="18"/>
      <c r="J912" s="11"/>
      <c r="K912" s="42"/>
    </row>
    <row r="913" spans="1:11" ht="13" x14ac:dyDescent="0.15">
      <c r="A913" s="44"/>
      <c r="B913" s="11"/>
      <c r="C913" s="18"/>
      <c r="D913" s="19"/>
      <c r="E913" s="18"/>
      <c r="F913" s="35"/>
      <c r="G913" s="35"/>
      <c r="H913" s="18"/>
      <c r="I913" s="18"/>
      <c r="J913" s="11"/>
      <c r="K913" s="42"/>
    </row>
    <row r="914" spans="1:11" ht="13" x14ac:dyDescent="0.15">
      <c r="A914" s="44"/>
      <c r="B914" s="11"/>
      <c r="C914" s="18"/>
      <c r="D914" s="19"/>
      <c r="E914" s="18"/>
      <c r="F914" s="35"/>
      <c r="G914" s="35"/>
      <c r="H914" s="18"/>
      <c r="I914" s="18"/>
      <c r="J914" s="11"/>
      <c r="K914" s="42"/>
    </row>
    <row r="915" spans="1:11" ht="13" x14ac:dyDescent="0.15">
      <c r="A915" s="44"/>
      <c r="B915" s="11"/>
      <c r="C915" s="18"/>
      <c r="D915" s="19"/>
      <c r="E915" s="18"/>
      <c r="F915" s="35"/>
      <c r="G915" s="35"/>
      <c r="H915" s="18"/>
      <c r="I915" s="18"/>
      <c r="J915" s="11"/>
      <c r="K915" s="42"/>
    </row>
    <row r="916" spans="1:11" ht="13" x14ac:dyDescent="0.15">
      <c r="A916" s="44"/>
      <c r="B916" s="11"/>
      <c r="C916" s="18"/>
      <c r="D916" s="19"/>
      <c r="E916" s="18"/>
      <c r="F916" s="35"/>
      <c r="G916" s="35"/>
      <c r="H916" s="18"/>
      <c r="I916" s="18"/>
      <c r="J916" s="11"/>
      <c r="K916" s="42"/>
    </row>
    <row r="917" spans="1:11" ht="13" x14ac:dyDescent="0.15">
      <c r="A917" s="44"/>
      <c r="B917" s="11"/>
      <c r="C917" s="18"/>
      <c r="D917" s="19"/>
      <c r="E917" s="18"/>
      <c r="F917" s="35"/>
      <c r="G917" s="35"/>
      <c r="H917" s="18"/>
      <c r="I917" s="18"/>
      <c r="J917" s="11"/>
      <c r="K917" s="42"/>
    </row>
    <row r="918" spans="1:11" ht="13" x14ac:dyDescent="0.15">
      <c r="A918" s="44"/>
      <c r="B918" s="11"/>
      <c r="C918" s="18"/>
      <c r="D918" s="19"/>
      <c r="E918" s="18"/>
      <c r="F918" s="35"/>
      <c r="G918" s="35"/>
      <c r="H918" s="18"/>
      <c r="I918" s="18"/>
      <c r="J918" s="11"/>
      <c r="K918" s="42"/>
    </row>
    <row r="919" spans="1:11" ht="13" x14ac:dyDescent="0.15">
      <c r="A919" s="44"/>
      <c r="B919" s="11"/>
      <c r="C919" s="18"/>
      <c r="D919" s="19"/>
      <c r="E919" s="18"/>
      <c r="F919" s="35"/>
      <c r="G919" s="35"/>
      <c r="H919" s="18"/>
      <c r="I919" s="18"/>
      <c r="J919" s="11"/>
      <c r="K919" s="42"/>
    </row>
    <row r="920" spans="1:11" ht="13" x14ac:dyDescent="0.15">
      <c r="A920" s="44"/>
      <c r="B920" s="11"/>
      <c r="C920" s="18"/>
      <c r="D920" s="19"/>
      <c r="E920" s="18"/>
      <c r="F920" s="35"/>
      <c r="G920" s="35"/>
      <c r="H920" s="18"/>
      <c r="I920" s="18"/>
      <c r="J920" s="11"/>
      <c r="K920" s="42"/>
    </row>
    <row r="921" spans="1:11" ht="13" x14ac:dyDescent="0.15">
      <c r="A921" s="44"/>
      <c r="B921" s="11"/>
      <c r="C921" s="18"/>
      <c r="D921" s="19"/>
      <c r="E921" s="18"/>
      <c r="F921" s="35"/>
      <c r="G921" s="35"/>
      <c r="H921" s="18"/>
      <c r="I921" s="18"/>
      <c r="J921" s="11"/>
      <c r="K921" s="42"/>
    </row>
    <row r="922" spans="1:11" ht="13" x14ac:dyDescent="0.15">
      <c r="A922" s="44"/>
      <c r="B922" s="11"/>
      <c r="C922" s="18"/>
      <c r="D922" s="19"/>
      <c r="E922" s="18"/>
      <c r="F922" s="35"/>
      <c r="G922" s="35"/>
      <c r="H922" s="18"/>
      <c r="I922" s="18"/>
      <c r="J922" s="11"/>
      <c r="K922" s="42"/>
    </row>
    <row r="923" spans="1:11" ht="13" x14ac:dyDescent="0.15">
      <c r="A923" s="44"/>
      <c r="B923" s="11"/>
      <c r="C923" s="18"/>
      <c r="D923" s="19"/>
      <c r="E923" s="18"/>
      <c r="F923" s="35"/>
      <c r="G923" s="35"/>
      <c r="H923" s="18"/>
      <c r="I923" s="18"/>
      <c r="J923" s="11"/>
      <c r="K923" s="42"/>
    </row>
    <row r="924" spans="1:11" ht="13" x14ac:dyDescent="0.15">
      <c r="A924" s="44"/>
      <c r="B924" s="11"/>
      <c r="C924" s="18"/>
      <c r="D924" s="19"/>
      <c r="E924" s="18"/>
      <c r="F924" s="35"/>
      <c r="G924" s="35"/>
      <c r="H924" s="18"/>
      <c r="I924" s="18"/>
      <c r="J924" s="11"/>
      <c r="K924" s="42"/>
    </row>
    <row r="925" spans="1:11" ht="13" x14ac:dyDescent="0.15">
      <c r="A925" s="44"/>
      <c r="B925" s="11"/>
      <c r="C925" s="18"/>
      <c r="D925" s="19"/>
      <c r="E925" s="18"/>
      <c r="F925" s="35"/>
      <c r="G925" s="35"/>
      <c r="H925" s="18"/>
      <c r="I925" s="18"/>
      <c r="J925" s="11"/>
      <c r="K925" s="42"/>
    </row>
    <row r="926" spans="1:11" ht="13" x14ac:dyDescent="0.15">
      <c r="A926" s="44"/>
      <c r="B926" s="11"/>
      <c r="C926" s="18"/>
      <c r="D926" s="19"/>
      <c r="E926" s="18"/>
      <c r="F926" s="35"/>
      <c r="G926" s="35"/>
      <c r="H926" s="18"/>
      <c r="I926" s="18"/>
      <c r="J926" s="11"/>
      <c r="K926" s="42"/>
    </row>
    <row r="927" spans="1:11" ht="13" x14ac:dyDescent="0.15">
      <c r="A927" s="44"/>
      <c r="B927" s="11"/>
      <c r="C927" s="18"/>
      <c r="D927" s="19"/>
      <c r="E927" s="18"/>
      <c r="F927" s="35"/>
      <c r="G927" s="35"/>
      <c r="H927" s="18"/>
      <c r="I927" s="18"/>
      <c r="J927" s="11"/>
      <c r="K927" s="42"/>
    </row>
    <row r="928" spans="1:11" ht="13" x14ac:dyDescent="0.15">
      <c r="A928" s="44"/>
      <c r="B928" s="11"/>
      <c r="C928" s="18"/>
      <c r="D928" s="19"/>
      <c r="E928" s="18"/>
      <c r="F928" s="35"/>
      <c r="G928" s="35"/>
      <c r="H928" s="18"/>
      <c r="I928" s="18"/>
      <c r="J928" s="11"/>
      <c r="K928" s="42"/>
    </row>
    <row r="929" spans="1:11" ht="13" x14ac:dyDescent="0.15">
      <c r="A929" s="44"/>
      <c r="B929" s="11"/>
      <c r="C929" s="18"/>
      <c r="D929" s="19"/>
      <c r="E929" s="18"/>
      <c r="F929" s="35"/>
      <c r="G929" s="35"/>
      <c r="H929" s="18"/>
      <c r="I929" s="18"/>
      <c r="J929" s="11"/>
      <c r="K929" s="42"/>
    </row>
    <row r="930" spans="1:11" ht="13" x14ac:dyDescent="0.15">
      <c r="A930" s="44"/>
      <c r="B930" s="11"/>
      <c r="C930" s="18"/>
      <c r="D930" s="19"/>
      <c r="E930" s="18"/>
      <c r="F930" s="35"/>
      <c r="G930" s="35"/>
      <c r="H930" s="18"/>
      <c r="I930" s="18"/>
      <c r="J930" s="11"/>
      <c r="K930" s="42"/>
    </row>
    <row r="931" spans="1:11" ht="13" x14ac:dyDescent="0.15">
      <c r="A931" s="44"/>
      <c r="B931" s="11"/>
      <c r="C931" s="18"/>
      <c r="D931" s="19"/>
      <c r="E931" s="18"/>
      <c r="F931" s="35"/>
      <c r="G931" s="35"/>
      <c r="H931" s="18"/>
      <c r="I931" s="18"/>
      <c r="J931" s="11"/>
      <c r="K931" s="42"/>
    </row>
    <row r="932" spans="1:11" ht="13" x14ac:dyDescent="0.15">
      <c r="A932" s="44"/>
      <c r="B932" s="11"/>
      <c r="C932" s="18"/>
      <c r="D932" s="19"/>
      <c r="E932" s="18"/>
      <c r="F932" s="35"/>
      <c r="G932" s="35"/>
      <c r="H932" s="18"/>
      <c r="I932" s="18"/>
      <c r="J932" s="11"/>
      <c r="K932" s="42"/>
    </row>
    <row r="933" spans="1:11" ht="13" x14ac:dyDescent="0.15">
      <c r="A933" s="44"/>
      <c r="B933" s="11"/>
      <c r="C933" s="18"/>
      <c r="D933" s="19"/>
      <c r="E933" s="18"/>
      <c r="F933" s="35"/>
      <c r="G933" s="35"/>
      <c r="H933" s="18"/>
      <c r="I933" s="18"/>
      <c r="J933" s="11"/>
      <c r="K933" s="42"/>
    </row>
    <row r="934" spans="1:11" ht="13" x14ac:dyDescent="0.15">
      <c r="A934" s="44"/>
      <c r="B934" s="11"/>
      <c r="C934" s="18"/>
      <c r="D934" s="19"/>
      <c r="E934" s="18"/>
      <c r="F934" s="35"/>
      <c r="G934" s="35"/>
      <c r="H934" s="18"/>
      <c r="I934" s="18"/>
      <c r="J934" s="11"/>
      <c r="K934" s="42"/>
    </row>
    <row r="935" spans="1:11" ht="13" x14ac:dyDescent="0.15">
      <c r="A935" s="44"/>
      <c r="B935" s="11"/>
      <c r="C935" s="18"/>
      <c r="D935" s="19"/>
      <c r="E935" s="18"/>
      <c r="F935" s="35"/>
      <c r="G935" s="35"/>
      <c r="H935" s="18"/>
      <c r="I935" s="18"/>
      <c r="J935" s="11"/>
      <c r="K935" s="42"/>
    </row>
    <row r="936" spans="1:11" ht="13" x14ac:dyDescent="0.15">
      <c r="A936" s="44"/>
      <c r="B936" s="11"/>
      <c r="C936" s="18"/>
      <c r="D936" s="19"/>
      <c r="E936" s="18"/>
      <c r="F936" s="35"/>
      <c r="G936" s="35"/>
      <c r="H936" s="18"/>
      <c r="I936" s="18"/>
      <c r="J936" s="11"/>
      <c r="K936" s="42"/>
    </row>
    <row r="937" spans="1:11" ht="13" x14ac:dyDescent="0.15">
      <c r="A937" s="44"/>
      <c r="B937" s="11"/>
      <c r="C937" s="18"/>
      <c r="D937" s="19"/>
      <c r="E937" s="18"/>
      <c r="F937" s="35"/>
      <c r="G937" s="35"/>
      <c r="H937" s="18"/>
      <c r="I937" s="18"/>
      <c r="J937" s="11"/>
      <c r="K937" s="42"/>
    </row>
    <row r="938" spans="1:11" ht="13" x14ac:dyDescent="0.15">
      <c r="A938" s="44"/>
      <c r="B938" s="11"/>
      <c r="C938" s="18"/>
      <c r="D938" s="19"/>
      <c r="E938" s="18"/>
      <c r="F938" s="35"/>
      <c r="G938" s="35"/>
      <c r="H938" s="18"/>
      <c r="I938" s="18"/>
      <c r="J938" s="11"/>
      <c r="K938" s="42"/>
    </row>
    <row r="939" spans="1:11" ht="13" x14ac:dyDescent="0.15">
      <c r="A939" s="44"/>
      <c r="B939" s="11"/>
      <c r="C939" s="18"/>
      <c r="D939" s="19"/>
      <c r="E939" s="18"/>
      <c r="F939" s="35"/>
      <c r="G939" s="35"/>
      <c r="H939" s="18"/>
      <c r="I939" s="18"/>
      <c r="J939" s="11"/>
      <c r="K939" s="42"/>
    </row>
    <row r="940" spans="1:11" ht="13" x14ac:dyDescent="0.15">
      <c r="A940" s="44"/>
      <c r="B940" s="11"/>
      <c r="C940" s="18"/>
      <c r="D940" s="19"/>
      <c r="E940" s="18"/>
      <c r="F940" s="35"/>
      <c r="G940" s="35"/>
      <c r="H940" s="18"/>
      <c r="I940" s="18"/>
      <c r="J940" s="11"/>
      <c r="K940" s="42"/>
    </row>
    <row r="941" spans="1:11" ht="13" x14ac:dyDescent="0.15">
      <c r="A941" s="44"/>
      <c r="B941" s="11"/>
      <c r="C941" s="18"/>
      <c r="D941" s="19"/>
      <c r="E941" s="18"/>
      <c r="F941" s="35"/>
      <c r="G941" s="35"/>
      <c r="H941" s="18"/>
      <c r="I941" s="18"/>
      <c r="J941" s="11"/>
      <c r="K941" s="42"/>
    </row>
    <row r="942" spans="1:11" ht="13" x14ac:dyDescent="0.15">
      <c r="A942" s="44"/>
      <c r="B942" s="11"/>
      <c r="C942" s="18"/>
      <c r="D942" s="19"/>
      <c r="E942" s="18"/>
      <c r="F942" s="35"/>
      <c r="G942" s="35"/>
      <c r="H942" s="18"/>
      <c r="I942" s="18"/>
      <c r="J942" s="11"/>
      <c r="K942" s="42"/>
    </row>
    <row r="943" spans="1:11" ht="13" x14ac:dyDescent="0.15">
      <c r="A943" s="44"/>
      <c r="B943" s="11"/>
      <c r="C943" s="18"/>
      <c r="D943" s="19"/>
      <c r="E943" s="18"/>
      <c r="F943" s="35"/>
      <c r="G943" s="35"/>
      <c r="H943" s="18"/>
      <c r="I943" s="18"/>
      <c r="J943" s="11"/>
      <c r="K943" s="42"/>
    </row>
    <row r="944" spans="1:11" ht="13" x14ac:dyDescent="0.15">
      <c r="A944" s="44"/>
      <c r="B944" s="11"/>
      <c r="C944" s="18"/>
      <c r="D944" s="19"/>
      <c r="E944" s="18"/>
      <c r="F944" s="35"/>
      <c r="G944" s="35"/>
      <c r="H944" s="18"/>
      <c r="I944" s="18"/>
      <c r="J944" s="11"/>
      <c r="K944" s="42"/>
    </row>
    <row r="945" spans="1:11" ht="13" x14ac:dyDescent="0.15">
      <c r="A945" s="44"/>
      <c r="B945" s="11"/>
      <c r="C945" s="18"/>
      <c r="D945" s="19"/>
      <c r="E945" s="18"/>
      <c r="F945" s="35"/>
      <c r="G945" s="35"/>
      <c r="H945" s="18"/>
      <c r="I945" s="18"/>
      <c r="J945" s="11"/>
      <c r="K945" s="42"/>
    </row>
    <row r="946" spans="1:11" ht="13" x14ac:dyDescent="0.15">
      <c r="A946" s="44"/>
      <c r="B946" s="11"/>
      <c r="C946" s="18"/>
      <c r="D946" s="19"/>
      <c r="E946" s="18"/>
      <c r="F946" s="35"/>
      <c r="G946" s="35"/>
      <c r="H946" s="18"/>
      <c r="I946" s="18"/>
      <c r="J946" s="11"/>
      <c r="K946" s="42"/>
    </row>
    <row r="947" spans="1:11" ht="13" x14ac:dyDescent="0.15">
      <c r="A947" s="44"/>
      <c r="B947" s="11"/>
      <c r="C947" s="18"/>
      <c r="D947" s="19"/>
      <c r="E947" s="18"/>
      <c r="F947" s="35"/>
      <c r="G947" s="35"/>
      <c r="H947" s="18"/>
      <c r="I947" s="18"/>
      <c r="J947" s="11"/>
      <c r="K947" s="42"/>
    </row>
    <row r="948" spans="1:11" ht="13" x14ac:dyDescent="0.15">
      <c r="A948" s="44"/>
      <c r="B948" s="11"/>
      <c r="C948" s="18"/>
      <c r="D948" s="19"/>
      <c r="E948" s="18"/>
      <c r="F948" s="35"/>
      <c r="G948" s="35"/>
      <c r="H948" s="18"/>
      <c r="I948" s="18"/>
      <c r="J948" s="11"/>
      <c r="K948" s="42"/>
    </row>
    <row r="949" spans="1:11" ht="13" x14ac:dyDescent="0.15">
      <c r="A949" s="44"/>
      <c r="B949" s="11"/>
      <c r="C949" s="18"/>
      <c r="D949" s="19"/>
      <c r="E949" s="18"/>
      <c r="F949" s="35"/>
      <c r="G949" s="35"/>
      <c r="H949" s="18"/>
      <c r="I949" s="18"/>
      <c r="J949" s="11"/>
      <c r="K949" s="42"/>
    </row>
    <row r="950" spans="1:11" ht="13" x14ac:dyDescent="0.15">
      <c r="A950" s="44"/>
      <c r="B950" s="11"/>
      <c r="C950" s="18"/>
      <c r="D950" s="19"/>
      <c r="E950" s="18"/>
      <c r="F950" s="35"/>
      <c r="G950" s="35"/>
      <c r="H950" s="18"/>
      <c r="I950" s="18"/>
      <c r="J950" s="11"/>
      <c r="K950" s="42"/>
    </row>
    <row r="951" spans="1:11" ht="13" x14ac:dyDescent="0.15">
      <c r="A951" s="44"/>
      <c r="B951" s="11"/>
      <c r="C951" s="18"/>
      <c r="D951" s="19"/>
      <c r="E951" s="18"/>
      <c r="F951" s="35"/>
      <c r="G951" s="35"/>
      <c r="H951" s="18"/>
      <c r="I951" s="18"/>
      <c r="J951" s="11"/>
      <c r="K951" s="42"/>
    </row>
    <row r="952" spans="1:11" ht="13" x14ac:dyDescent="0.15">
      <c r="A952" s="44"/>
      <c r="B952" s="11"/>
      <c r="C952" s="18"/>
      <c r="D952" s="19"/>
      <c r="E952" s="18"/>
      <c r="F952" s="35"/>
      <c r="G952" s="35"/>
      <c r="H952" s="18"/>
      <c r="I952" s="18"/>
      <c r="J952" s="11"/>
      <c r="K952" s="42"/>
    </row>
    <row r="953" spans="1:11" ht="13" x14ac:dyDescent="0.15">
      <c r="A953" s="44"/>
      <c r="B953" s="11"/>
      <c r="C953" s="18"/>
      <c r="D953" s="19"/>
      <c r="E953" s="18"/>
      <c r="F953" s="35"/>
      <c r="G953" s="35"/>
      <c r="H953" s="18"/>
      <c r="I953" s="18"/>
      <c r="J953" s="11"/>
      <c r="K953" s="42"/>
    </row>
    <row r="954" spans="1:11" ht="13" x14ac:dyDescent="0.15">
      <c r="A954" s="44"/>
      <c r="B954" s="11"/>
      <c r="C954" s="18"/>
      <c r="D954" s="19"/>
      <c r="E954" s="18"/>
      <c r="F954" s="35"/>
      <c r="G954" s="35"/>
      <c r="H954" s="18"/>
      <c r="I954" s="18"/>
      <c r="J954" s="11"/>
      <c r="K954" s="42"/>
    </row>
    <row r="955" spans="1:11" ht="13" x14ac:dyDescent="0.15">
      <c r="A955" s="44"/>
      <c r="B955" s="11"/>
      <c r="C955" s="18"/>
      <c r="D955" s="19"/>
      <c r="E955" s="18"/>
      <c r="F955" s="35"/>
      <c r="G955" s="35"/>
      <c r="H955" s="18"/>
      <c r="I955" s="18"/>
      <c r="J955" s="11"/>
      <c r="K955" s="42"/>
    </row>
    <row r="956" spans="1:11" ht="13" x14ac:dyDescent="0.15">
      <c r="A956" s="44"/>
      <c r="B956" s="11"/>
      <c r="C956" s="18"/>
      <c r="D956" s="19"/>
      <c r="E956" s="18"/>
      <c r="F956" s="35"/>
      <c r="G956" s="35"/>
      <c r="H956" s="18"/>
      <c r="I956" s="18"/>
      <c r="J956" s="11"/>
      <c r="K956" s="42"/>
    </row>
    <row r="957" spans="1:11" ht="13" x14ac:dyDescent="0.15">
      <c r="A957" s="44"/>
      <c r="B957" s="11"/>
      <c r="C957" s="18"/>
      <c r="D957" s="19"/>
      <c r="E957" s="18"/>
      <c r="F957" s="35"/>
      <c r="G957" s="35"/>
      <c r="H957" s="18"/>
      <c r="I957" s="18"/>
      <c r="J957" s="11"/>
      <c r="K957" s="42"/>
    </row>
    <row r="958" spans="1:11" ht="13" x14ac:dyDescent="0.15">
      <c r="A958" s="44"/>
      <c r="B958" s="11"/>
      <c r="C958" s="18"/>
      <c r="D958" s="19"/>
      <c r="E958" s="18"/>
      <c r="F958" s="35"/>
      <c r="G958" s="35"/>
      <c r="H958" s="18"/>
      <c r="I958" s="18"/>
      <c r="J958" s="11"/>
      <c r="K958" s="42"/>
    </row>
    <row r="959" spans="1:11" ht="13" x14ac:dyDescent="0.15">
      <c r="A959" s="44"/>
      <c r="B959" s="11"/>
      <c r="C959" s="18"/>
      <c r="D959" s="19"/>
      <c r="E959" s="18"/>
      <c r="F959" s="35"/>
      <c r="G959" s="35"/>
      <c r="H959" s="18"/>
      <c r="I959" s="18"/>
      <c r="J959" s="11"/>
      <c r="K959" s="42"/>
    </row>
    <row r="960" spans="1:11" ht="13" x14ac:dyDescent="0.15">
      <c r="A960" s="44"/>
      <c r="B960" s="11"/>
      <c r="C960" s="18"/>
      <c r="D960" s="19"/>
      <c r="E960" s="18"/>
      <c r="F960" s="35"/>
      <c r="G960" s="35"/>
      <c r="H960" s="18"/>
      <c r="I960" s="18"/>
      <c r="J960" s="11"/>
      <c r="K960" s="42"/>
    </row>
    <row r="961" spans="1:11" ht="13" x14ac:dyDescent="0.15">
      <c r="A961" s="44"/>
      <c r="B961" s="11"/>
      <c r="C961" s="18"/>
      <c r="D961" s="19"/>
      <c r="E961" s="18"/>
      <c r="F961" s="35"/>
      <c r="G961" s="35"/>
      <c r="H961" s="18"/>
      <c r="I961" s="18"/>
      <c r="J961" s="11"/>
      <c r="K961" s="42"/>
    </row>
    <row r="962" spans="1:11" ht="13" x14ac:dyDescent="0.15">
      <c r="A962" s="44"/>
      <c r="B962" s="11"/>
      <c r="C962" s="18"/>
      <c r="D962" s="19"/>
      <c r="E962" s="18"/>
      <c r="F962" s="35"/>
      <c r="G962" s="35"/>
      <c r="H962" s="18"/>
      <c r="I962" s="18"/>
      <c r="J962" s="11"/>
      <c r="K962" s="42"/>
    </row>
    <row r="963" spans="1:11" ht="13" x14ac:dyDescent="0.15">
      <c r="A963" s="44"/>
      <c r="B963" s="11"/>
      <c r="C963" s="18"/>
      <c r="D963" s="19"/>
      <c r="E963" s="18"/>
      <c r="F963" s="35"/>
      <c r="G963" s="35"/>
      <c r="H963" s="18"/>
      <c r="I963" s="18"/>
      <c r="J963" s="11"/>
      <c r="K963" s="42"/>
    </row>
    <row r="964" spans="1:11" ht="13" x14ac:dyDescent="0.15">
      <c r="A964" s="44"/>
      <c r="B964" s="11"/>
      <c r="C964" s="18"/>
      <c r="D964" s="19"/>
      <c r="E964" s="18"/>
      <c r="F964" s="35"/>
      <c r="G964" s="35"/>
      <c r="H964" s="18"/>
      <c r="I964" s="18"/>
      <c r="J964" s="11"/>
      <c r="K964" s="42"/>
    </row>
    <row r="965" spans="1:11" ht="13" x14ac:dyDescent="0.15">
      <c r="A965" s="44"/>
      <c r="B965" s="11"/>
      <c r="C965" s="18"/>
      <c r="D965" s="19"/>
      <c r="E965" s="18"/>
      <c r="F965" s="35"/>
      <c r="G965" s="35"/>
      <c r="H965" s="18"/>
      <c r="I965" s="18"/>
      <c r="J965" s="11"/>
      <c r="K965" s="42"/>
    </row>
    <row r="966" spans="1:11" ht="13" x14ac:dyDescent="0.15">
      <c r="A966" s="44"/>
      <c r="B966" s="11"/>
      <c r="C966" s="18"/>
      <c r="D966" s="19"/>
      <c r="E966" s="18"/>
      <c r="F966" s="35"/>
      <c r="G966" s="35"/>
      <c r="H966" s="18"/>
      <c r="I966" s="18"/>
      <c r="J966" s="11"/>
      <c r="K966" s="42"/>
    </row>
    <row r="967" spans="1:11" ht="13" x14ac:dyDescent="0.15">
      <c r="A967" s="44"/>
      <c r="B967" s="11"/>
      <c r="C967" s="18"/>
      <c r="D967" s="19"/>
      <c r="E967" s="18"/>
      <c r="F967" s="35"/>
      <c r="G967" s="35"/>
      <c r="H967" s="18"/>
      <c r="I967" s="18"/>
      <c r="J967" s="11"/>
      <c r="K967" s="42"/>
    </row>
    <row r="968" spans="1:11" ht="13" x14ac:dyDescent="0.15">
      <c r="A968" s="44"/>
      <c r="B968" s="11"/>
      <c r="C968" s="18"/>
      <c r="D968" s="19"/>
      <c r="E968" s="18"/>
      <c r="F968" s="35"/>
      <c r="G968" s="35"/>
      <c r="H968" s="18"/>
      <c r="I968" s="18"/>
      <c r="J968" s="11"/>
      <c r="K968" s="42"/>
    </row>
    <row r="969" spans="1:11" ht="13" x14ac:dyDescent="0.15">
      <c r="A969" s="44"/>
      <c r="B969" s="11"/>
      <c r="C969" s="18"/>
      <c r="D969" s="19"/>
      <c r="E969" s="18"/>
      <c r="F969" s="35"/>
      <c r="G969" s="35"/>
      <c r="H969" s="18"/>
      <c r="I969" s="18"/>
      <c r="J969" s="11"/>
      <c r="K969" s="42"/>
    </row>
    <row r="970" spans="1:11" ht="13" x14ac:dyDescent="0.15">
      <c r="A970" s="44"/>
      <c r="B970" s="11"/>
      <c r="C970" s="18"/>
      <c r="D970" s="19"/>
      <c r="E970" s="18"/>
      <c r="F970" s="35"/>
      <c r="G970" s="35"/>
      <c r="H970" s="18"/>
      <c r="I970" s="18"/>
      <c r="J970" s="11"/>
      <c r="K970" s="42"/>
    </row>
    <row r="971" spans="1:11" ht="13" x14ac:dyDescent="0.15">
      <c r="A971" s="44"/>
      <c r="B971" s="11"/>
      <c r="C971" s="18"/>
      <c r="D971" s="19"/>
      <c r="E971" s="18"/>
      <c r="F971" s="35"/>
      <c r="G971" s="35"/>
      <c r="H971" s="18"/>
      <c r="I971" s="18"/>
      <c r="J971" s="11"/>
      <c r="K971" s="42"/>
    </row>
    <row r="972" spans="1:11" ht="13" x14ac:dyDescent="0.15">
      <c r="A972" s="44"/>
      <c r="B972" s="11"/>
      <c r="C972" s="18"/>
      <c r="D972" s="19"/>
      <c r="E972" s="18"/>
      <c r="F972" s="35"/>
      <c r="G972" s="35"/>
      <c r="H972" s="18"/>
      <c r="I972" s="18"/>
      <c r="J972" s="11"/>
      <c r="K972" s="42"/>
    </row>
    <row r="973" spans="1:11" ht="13" x14ac:dyDescent="0.15">
      <c r="A973" s="44"/>
      <c r="B973" s="11"/>
      <c r="C973" s="18"/>
      <c r="D973" s="19"/>
      <c r="E973" s="18"/>
      <c r="F973" s="35"/>
      <c r="G973" s="35"/>
      <c r="H973" s="18"/>
      <c r="I973" s="18"/>
      <c r="J973" s="11"/>
      <c r="K973" s="42"/>
    </row>
    <row r="974" spans="1:11" ht="13" x14ac:dyDescent="0.15">
      <c r="A974" s="44"/>
      <c r="B974" s="11"/>
      <c r="C974" s="18"/>
      <c r="D974" s="19"/>
      <c r="E974" s="18"/>
      <c r="F974" s="35"/>
      <c r="G974" s="35"/>
      <c r="H974" s="18"/>
      <c r="I974" s="18"/>
      <c r="J974" s="11"/>
      <c r="K974" s="42"/>
    </row>
    <row r="975" spans="1:11" ht="13" x14ac:dyDescent="0.15">
      <c r="A975" s="44"/>
      <c r="B975" s="11"/>
      <c r="C975" s="18"/>
      <c r="D975" s="19"/>
      <c r="E975" s="18"/>
      <c r="F975" s="35"/>
      <c r="G975" s="35"/>
      <c r="H975" s="18"/>
      <c r="I975" s="18"/>
      <c r="J975" s="11"/>
      <c r="K975" s="42"/>
    </row>
    <row r="976" spans="1:11" ht="13" x14ac:dyDescent="0.15">
      <c r="A976" s="44"/>
      <c r="B976" s="11"/>
      <c r="C976" s="18"/>
      <c r="D976" s="19"/>
      <c r="E976" s="18"/>
      <c r="F976" s="35"/>
      <c r="G976" s="35"/>
      <c r="H976" s="18"/>
      <c r="I976" s="18"/>
      <c r="J976" s="11"/>
      <c r="K976" s="42"/>
    </row>
    <row r="977" spans="1:11" ht="13" x14ac:dyDescent="0.15">
      <c r="A977" s="44"/>
      <c r="B977" s="11"/>
      <c r="C977" s="18"/>
      <c r="D977" s="19"/>
      <c r="E977" s="18"/>
      <c r="F977" s="35"/>
      <c r="G977" s="35"/>
      <c r="H977" s="18"/>
      <c r="I977" s="18"/>
      <c r="J977" s="11"/>
      <c r="K977" s="42"/>
    </row>
    <row r="978" spans="1:11" ht="13" x14ac:dyDescent="0.15">
      <c r="A978" s="44"/>
      <c r="B978" s="11"/>
      <c r="C978" s="18"/>
      <c r="D978" s="19"/>
      <c r="E978" s="18"/>
      <c r="F978" s="35"/>
      <c r="G978" s="35"/>
      <c r="H978" s="18"/>
      <c r="I978" s="18"/>
      <c r="J978" s="11"/>
      <c r="K978" s="42"/>
    </row>
    <row r="979" spans="1:11" ht="13" x14ac:dyDescent="0.15">
      <c r="A979" s="44"/>
      <c r="B979" s="11"/>
      <c r="C979" s="18"/>
      <c r="D979" s="19"/>
      <c r="E979" s="18"/>
      <c r="F979" s="35"/>
      <c r="G979" s="35"/>
      <c r="H979" s="18"/>
      <c r="I979" s="18"/>
      <c r="J979" s="11"/>
      <c r="K979" s="42"/>
    </row>
    <row r="980" spans="1:11" ht="13" x14ac:dyDescent="0.15">
      <c r="A980" s="44"/>
      <c r="B980" s="11"/>
      <c r="C980" s="18"/>
      <c r="D980" s="19"/>
      <c r="E980" s="18"/>
      <c r="F980" s="35"/>
      <c r="G980" s="35"/>
      <c r="H980" s="18"/>
      <c r="I980" s="18"/>
      <c r="J980" s="11"/>
      <c r="K980" s="42"/>
    </row>
    <row r="981" spans="1:11" ht="13" x14ac:dyDescent="0.15">
      <c r="A981" s="44"/>
      <c r="B981" s="11"/>
      <c r="C981" s="18"/>
      <c r="D981" s="19"/>
      <c r="E981" s="18"/>
      <c r="F981" s="35"/>
      <c r="G981" s="35"/>
      <c r="H981" s="18"/>
      <c r="I981" s="18"/>
      <c r="J981" s="11"/>
      <c r="K981" s="42"/>
    </row>
    <row r="982" spans="1:11" ht="13" x14ac:dyDescent="0.15">
      <c r="A982" s="44"/>
      <c r="B982" s="11"/>
      <c r="C982" s="18"/>
      <c r="D982" s="19"/>
      <c r="E982" s="18"/>
      <c r="F982" s="35"/>
      <c r="G982" s="35"/>
      <c r="H982" s="18"/>
      <c r="I982" s="18"/>
      <c r="J982" s="11"/>
      <c r="K982" s="42"/>
    </row>
    <row r="983" spans="1:11" ht="13" x14ac:dyDescent="0.15">
      <c r="A983" s="44"/>
      <c r="B983" s="11"/>
      <c r="C983" s="18"/>
      <c r="D983" s="19"/>
      <c r="E983" s="18"/>
      <c r="F983" s="35"/>
      <c r="G983" s="35"/>
      <c r="H983" s="18"/>
      <c r="I983" s="18"/>
      <c r="J983" s="11"/>
      <c r="K983" s="42"/>
    </row>
    <row r="984" spans="1:11" ht="13" x14ac:dyDescent="0.15">
      <c r="A984" s="44"/>
      <c r="B984" s="11"/>
      <c r="C984" s="18"/>
      <c r="D984" s="19"/>
      <c r="E984" s="18"/>
      <c r="F984" s="35"/>
      <c r="G984" s="35"/>
      <c r="H984" s="18"/>
      <c r="I984" s="18"/>
      <c r="J984" s="11"/>
      <c r="K984" s="42"/>
    </row>
    <row r="985" spans="1:11" ht="13" x14ac:dyDescent="0.15">
      <c r="A985" s="44"/>
      <c r="B985" s="11"/>
      <c r="C985" s="18"/>
      <c r="D985" s="19"/>
      <c r="E985" s="18"/>
      <c r="F985" s="35"/>
      <c r="G985" s="35"/>
      <c r="H985" s="18"/>
      <c r="I985" s="18"/>
      <c r="J985" s="11"/>
      <c r="K985" s="42"/>
    </row>
    <row r="986" spans="1:11" ht="13" x14ac:dyDescent="0.15">
      <c r="A986" s="44"/>
      <c r="B986" s="11"/>
      <c r="C986" s="18"/>
      <c r="D986" s="19"/>
      <c r="E986" s="18"/>
      <c r="F986" s="35"/>
      <c r="G986" s="35"/>
      <c r="H986" s="18"/>
      <c r="I986" s="18"/>
      <c r="J986" s="11"/>
      <c r="K986" s="42"/>
    </row>
    <row r="987" spans="1:11" ht="13" x14ac:dyDescent="0.15">
      <c r="A987" s="44"/>
      <c r="B987" s="11"/>
      <c r="C987" s="18"/>
      <c r="D987" s="19"/>
      <c r="E987" s="18"/>
      <c r="F987" s="35"/>
      <c r="G987" s="35"/>
      <c r="H987" s="18"/>
      <c r="I987" s="18"/>
      <c r="J987" s="11"/>
      <c r="K987" s="42"/>
    </row>
    <row r="988" spans="1:11" ht="13" x14ac:dyDescent="0.15">
      <c r="A988" s="44"/>
      <c r="B988" s="11"/>
      <c r="C988" s="18"/>
      <c r="D988" s="19"/>
      <c r="E988" s="18"/>
      <c r="F988" s="35"/>
      <c r="G988" s="35"/>
      <c r="H988" s="18"/>
      <c r="I988" s="18"/>
      <c r="J988" s="11"/>
      <c r="K988" s="42"/>
    </row>
    <row r="989" spans="1:11" ht="13" x14ac:dyDescent="0.15">
      <c r="A989" s="44"/>
      <c r="B989" s="11"/>
      <c r="C989" s="18"/>
      <c r="D989" s="19"/>
      <c r="E989" s="18"/>
      <c r="F989" s="35"/>
      <c r="G989" s="35"/>
      <c r="H989" s="18"/>
      <c r="I989" s="18"/>
      <c r="J989" s="11"/>
      <c r="K989" s="42"/>
    </row>
    <row r="990" spans="1:11" ht="13" x14ac:dyDescent="0.15">
      <c r="A990" s="44"/>
      <c r="B990" s="11"/>
      <c r="C990" s="18"/>
      <c r="D990" s="19"/>
      <c r="E990" s="18"/>
      <c r="F990" s="35"/>
      <c r="G990" s="35"/>
      <c r="H990" s="18"/>
      <c r="I990" s="18"/>
      <c r="J990" s="11"/>
      <c r="K990" s="42"/>
    </row>
    <row r="991" spans="1:11" ht="13" x14ac:dyDescent="0.15">
      <c r="A991" s="44"/>
      <c r="B991" s="11"/>
      <c r="C991" s="18"/>
      <c r="D991" s="19"/>
      <c r="E991" s="18"/>
      <c r="F991" s="35"/>
      <c r="G991" s="35"/>
      <c r="H991" s="18"/>
      <c r="I991" s="18"/>
      <c r="J991" s="11"/>
      <c r="K991" s="42"/>
    </row>
    <row r="992" spans="1:11" ht="13" x14ac:dyDescent="0.15">
      <c r="A992" s="44"/>
      <c r="B992" s="11"/>
      <c r="C992" s="18"/>
      <c r="D992" s="19"/>
      <c r="E992" s="18"/>
      <c r="F992" s="35"/>
      <c r="G992" s="35"/>
      <c r="H992" s="18"/>
      <c r="I992" s="18"/>
      <c r="J992" s="11"/>
      <c r="K992" s="42"/>
    </row>
    <row r="993" spans="1:11" ht="13" x14ac:dyDescent="0.15">
      <c r="A993" s="44"/>
      <c r="B993" s="11"/>
      <c r="C993" s="18"/>
      <c r="D993" s="19"/>
      <c r="E993" s="18"/>
      <c r="F993" s="35"/>
      <c r="G993" s="35"/>
      <c r="H993" s="18"/>
      <c r="I993" s="18"/>
      <c r="J993" s="11"/>
      <c r="K993" s="42"/>
    </row>
    <row r="994" spans="1:11" ht="13" x14ac:dyDescent="0.15">
      <c r="A994" s="44"/>
      <c r="B994" s="11"/>
      <c r="C994" s="18"/>
      <c r="D994" s="19"/>
      <c r="E994" s="18"/>
      <c r="F994" s="35"/>
      <c r="G994" s="35"/>
      <c r="H994" s="18"/>
      <c r="I994" s="18"/>
      <c r="J994" s="11"/>
      <c r="K994" s="42"/>
    </row>
    <row r="995" spans="1:11" ht="13" x14ac:dyDescent="0.15">
      <c r="A995" s="44"/>
      <c r="B995" s="11"/>
      <c r="C995" s="18"/>
      <c r="D995" s="19"/>
      <c r="E995" s="18"/>
      <c r="F995" s="35"/>
      <c r="G995" s="35"/>
      <c r="H995" s="18"/>
      <c r="I995" s="18"/>
      <c r="J995" s="11"/>
      <c r="K995" s="42"/>
    </row>
    <row r="996" spans="1:11" ht="13" x14ac:dyDescent="0.15">
      <c r="A996" s="44"/>
      <c r="B996" s="11"/>
      <c r="C996" s="18"/>
      <c r="D996" s="19"/>
      <c r="E996" s="18"/>
      <c r="F996" s="35"/>
      <c r="G996" s="35"/>
      <c r="H996" s="18"/>
      <c r="I996" s="18"/>
      <c r="J996" s="11"/>
      <c r="K996" s="42"/>
    </row>
    <row r="997" spans="1:11" ht="13" x14ac:dyDescent="0.15">
      <c r="A997" s="44"/>
      <c r="B997" s="11"/>
      <c r="C997" s="18"/>
      <c r="D997" s="19"/>
      <c r="E997" s="18"/>
      <c r="F997" s="35"/>
      <c r="G997" s="35"/>
      <c r="H997" s="18"/>
      <c r="I997" s="18"/>
      <c r="J997" s="11"/>
      <c r="K997" s="42"/>
    </row>
    <row r="998" spans="1:11" ht="13" x14ac:dyDescent="0.15">
      <c r="A998" s="44"/>
      <c r="B998" s="11"/>
      <c r="C998" s="18"/>
      <c r="D998" s="19"/>
      <c r="E998" s="18"/>
      <c r="F998" s="35"/>
      <c r="G998" s="35"/>
      <c r="H998" s="18"/>
      <c r="I998" s="18"/>
      <c r="J998" s="11"/>
      <c r="K998" s="42"/>
    </row>
    <row r="999" spans="1:11" ht="13" x14ac:dyDescent="0.15">
      <c r="A999" s="44"/>
      <c r="B999" s="11"/>
      <c r="C999" s="18"/>
      <c r="D999" s="19"/>
      <c r="E999" s="18"/>
      <c r="F999" s="35"/>
      <c r="G999" s="35"/>
      <c r="H999" s="18"/>
      <c r="I999" s="18"/>
      <c r="J999" s="11"/>
      <c r="K999" s="42"/>
    </row>
    <row r="1000" spans="1:11" ht="13" x14ac:dyDescent="0.15">
      <c r="A1000" s="44"/>
      <c r="B1000" s="11"/>
      <c r="C1000" s="18"/>
      <c r="D1000" s="19"/>
      <c r="E1000" s="18"/>
      <c r="F1000" s="35"/>
      <c r="G1000" s="35"/>
      <c r="H1000" s="18"/>
      <c r="I1000" s="18"/>
      <c r="J1000" s="11"/>
      <c r="K1000" s="42"/>
    </row>
  </sheetData>
  <mergeCells count="3">
    <mergeCell ref="A1:I2"/>
    <mergeCell ref="J1:K2"/>
    <mergeCell ref="A3:I3"/>
  </mergeCells>
  <dataValidations count="1">
    <dataValidation type="list" allowBlank="1" sqref="A6:A271" xr:uid="{00000000-0002-0000-0F00-000000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FFF9A"/>
    <outlinePr summaryBelow="0" summaryRight="0"/>
    <pageSetUpPr fitToPage="1"/>
  </sheetPr>
  <dimension ref="A1:X989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5" defaultRowHeight="15.75" customHeight="1" x14ac:dyDescent="0.15"/>
  <cols>
    <col min="1" max="1" width="12.83203125" customWidth="1"/>
    <col min="2" max="2" width="34.5" customWidth="1"/>
    <col min="3" max="3" width="20.5" customWidth="1"/>
    <col min="4" max="4" width="20" customWidth="1"/>
    <col min="5" max="5" width="6.6640625" customWidth="1"/>
    <col min="6" max="6" width="11.33203125" customWidth="1"/>
    <col min="7" max="7" width="25.5" customWidth="1"/>
    <col min="8" max="8" width="38.83203125" customWidth="1"/>
    <col min="9" max="9" width="13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44" t="s">
        <v>4</v>
      </c>
      <c r="J1" s="238"/>
    </row>
    <row r="2" spans="1:24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</row>
    <row r="3" spans="1:24" ht="19.5" customHeight="1" x14ac:dyDescent="0.15">
      <c r="A3" s="240" t="s">
        <v>179</v>
      </c>
      <c r="B3" s="238"/>
      <c r="C3" s="238"/>
      <c r="D3" s="238"/>
      <c r="E3" s="238"/>
      <c r="F3" s="238"/>
      <c r="G3" s="238"/>
      <c r="H3" s="238"/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117</v>
      </c>
      <c r="G4" s="9" t="s">
        <v>15</v>
      </c>
      <c r="H4" s="9" t="s">
        <v>10</v>
      </c>
      <c r="I4" s="9" t="s">
        <v>105</v>
      </c>
      <c r="J4" s="136" t="s">
        <v>118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126" customHeight="1" x14ac:dyDescent="0.15">
      <c r="A5" s="25" t="s">
        <v>11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20">
        <v>11500</v>
      </c>
      <c r="G5" s="19" t="str">
        <f>IFERROR(VLOOKUP($A5,#REF!,7,0),"-")</f>
        <v>-</v>
      </c>
      <c r="H5" s="19" t="str">
        <f>IFERROR(VLOOKUP($A5,#REF!,8,0),"-")</f>
        <v>-</v>
      </c>
      <c r="I5" s="183">
        <v>1</v>
      </c>
      <c r="J5" s="184">
        <f t="shared" ref="J5:J7" si="0">IFERROR(I5*F5,"-")</f>
        <v>11500</v>
      </c>
    </row>
    <row r="6" spans="1:24" ht="91.5" customHeight="1" x14ac:dyDescent="0.15">
      <c r="A6" s="25" t="s">
        <v>174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4500</v>
      </c>
      <c r="G6" s="19" t="str">
        <f>IFERROR(VLOOKUP($A6,#REF!,7,0),"-")</f>
        <v>-</v>
      </c>
      <c r="H6" s="19" t="str">
        <f>IFERROR(VLOOKUP($A6,#REF!,8,0),"-")</f>
        <v>-</v>
      </c>
      <c r="I6" s="183">
        <v>1</v>
      </c>
      <c r="J6" s="184">
        <f t="shared" si="0"/>
        <v>4500</v>
      </c>
    </row>
    <row r="7" spans="1:24" ht="99" customHeight="1" x14ac:dyDescent="0.15">
      <c r="A7" s="25" t="s">
        <v>126</v>
      </c>
      <c r="B7" s="11" t="str">
        <f>IFERROR(VLOOKUP($A7,#REF!,2,0),"-")</f>
        <v>-</v>
      </c>
      <c r="C7" s="36" t="s">
        <v>185</v>
      </c>
      <c r="D7" s="21" t="s">
        <v>186</v>
      </c>
      <c r="E7" s="36" t="s">
        <v>71</v>
      </c>
      <c r="F7" s="20">
        <v>32900</v>
      </c>
      <c r="G7" s="21" t="s">
        <v>187</v>
      </c>
      <c r="H7" s="21" t="s">
        <v>188</v>
      </c>
      <c r="I7" s="183">
        <v>1</v>
      </c>
      <c r="J7" s="184">
        <f t="shared" si="0"/>
        <v>32900</v>
      </c>
    </row>
    <row r="8" spans="1:24" ht="25.5" customHeight="1" x14ac:dyDescent="0.15">
      <c r="A8" s="25"/>
      <c r="B8" s="22" t="s">
        <v>189</v>
      </c>
      <c r="C8" s="18"/>
      <c r="D8" s="19"/>
      <c r="E8" s="18"/>
      <c r="F8" s="20">
        <v>12600</v>
      </c>
      <c r="G8" s="19"/>
      <c r="H8" s="19"/>
      <c r="I8" s="183">
        <v>1</v>
      </c>
      <c r="J8" s="184">
        <v>12600</v>
      </c>
    </row>
    <row r="9" spans="1:24" ht="28" x14ac:dyDescent="0.15">
      <c r="A9" s="25"/>
      <c r="B9" s="11"/>
      <c r="C9" s="18"/>
      <c r="D9" s="19"/>
      <c r="E9" s="18"/>
      <c r="F9" s="35"/>
      <c r="G9" s="19"/>
      <c r="H9" s="19"/>
      <c r="I9" s="185" t="s">
        <v>190</v>
      </c>
      <c r="J9" s="186">
        <f>SUM(J5:J8)</f>
        <v>61500</v>
      </c>
      <c r="K9" s="8"/>
    </row>
    <row r="10" spans="1:24" ht="42" x14ac:dyDescent="0.15">
      <c r="A10" s="25"/>
      <c r="B10" s="11"/>
      <c r="C10" s="18"/>
      <c r="D10" s="19"/>
      <c r="E10" s="18"/>
      <c r="F10" s="35"/>
      <c r="G10" s="19"/>
      <c r="H10" s="19"/>
      <c r="I10" s="185" t="s">
        <v>191</v>
      </c>
      <c r="J10" s="186">
        <f>61500+6640</f>
        <v>68140</v>
      </c>
      <c r="K10" s="8">
        <f>J9*0.2</f>
        <v>12300</v>
      </c>
    </row>
    <row r="11" spans="1:24" ht="13" x14ac:dyDescent="0.15">
      <c r="A11" s="25"/>
      <c r="B11" s="26"/>
      <c r="C11" s="18"/>
      <c r="D11" s="19"/>
      <c r="E11" s="36"/>
      <c r="F11" s="154"/>
      <c r="G11" s="187"/>
      <c r="H11" s="187"/>
      <c r="I11" s="154"/>
      <c r="J11" s="188"/>
    </row>
    <row r="12" spans="1:24" ht="13" x14ac:dyDescent="0.15">
      <c r="A12" s="25"/>
      <c r="B12" s="26"/>
      <c r="C12" s="18"/>
      <c r="D12" s="19"/>
      <c r="E12" s="18"/>
      <c r="F12" s="189"/>
      <c r="G12" s="187"/>
      <c r="H12" s="187"/>
      <c r="I12" s="154"/>
      <c r="J12" s="188"/>
    </row>
    <row r="13" spans="1:24" ht="13" x14ac:dyDescent="0.15">
      <c r="A13" s="25"/>
      <c r="B13" s="11"/>
      <c r="C13" s="18"/>
      <c r="D13" s="19"/>
      <c r="E13" s="18"/>
      <c r="F13" s="35"/>
      <c r="G13" s="19"/>
      <c r="H13" s="19"/>
      <c r="I13" s="11"/>
      <c r="J13" s="42"/>
    </row>
    <row r="14" spans="1:24" ht="13" x14ac:dyDescent="0.15">
      <c r="A14" s="25"/>
      <c r="B14" s="11"/>
      <c r="C14" s="18"/>
      <c r="D14" s="19"/>
      <c r="E14" s="18"/>
      <c r="F14" s="35"/>
      <c r="G14" s="19"/>
      <c r="H14" s="19"/>
      <c r="I14" s="11"/>
      <c r="J14" s="42"/>
    </row>
    <row r="15" spans="1:24" ht="13" x14ac:dyDescent="0.15">
      <c r="A15" s="25"/>
      <c r="B15" s="11"/>
      <c r="C15" s="18"/>
      <c r="D15" s="19"/>
      <c r="E15" s="18"/>
      <c r="F15" s="35"/>
      <c r="G15" s="19"/>
      <c r="H15" s="19"/>
      <c r="I15" s="11"/>
      <c r="J15" s="42"/>
    </row>
    <row r="16" spans="1:24" ht="13" x14ac:dyDescent="0.15">
      <c r="A16" s="25"/>
      <c r="B16" s="11"/>
      <c r="C16" s="18"/>
      <c r="D16" s="19"/>
      <c r="E16" s="18"/>
      <c r="F16" s="35"/>
      <c r="G16" s="19"/>
      <c r="H16" s="19"/>
      <c r="I16" s="11"/>
      <c r="J16" s="42"/>
    </row>
    <row r="17" spans="1:10" ht="13" x14ac:dyDescent="0.15">
      <c r="A17" s="25"/>
      <c r="B17" s="11"/>
      <c r="C17" s="18"/>
      <c r="D17" s="19"/>
      <c r="E17" s="18"/>
      <c r="F17" s="35"/>
      <c r="G17" s="19"/>
      <c r="H17" s="19"/>
      <c r="I17" s="11"/>
      <c r="J17" s="42"/>
    </row>
    <row r="18" spans="1:10" ht="13" x14ac:dyDescent="0.15">
      <c r="A18" s="25"/>
      <c r="B18" s="11"/>
      <c r="C18" s="18"/>
      <c r="D18" s="19"/>
      <c r="E18" s="18"/>
      <c r="F18" s="35"/>
      <c r="G18" s="19"/>
      <c r="H18" s="19"/>
      <c r="I18" s="11"/>
      <c r="J18" s="42"/>
    </row>
    <row r="19" spans="1:10" ht="13" x14ac:dyDescent="0.15">
      <c r="A19" s="25"/>
      <c r="B19" s="11"/>
      <c r="C19" s="18"/>
      <c r="D19" s="19"/>
      <c r="E19" s="18"/>
      <c r="F19" s="35"/>
      <c r="G19" s="19"/>
      <c r="H19" s="19"/>
      <c r="I19" s="11"/>
      <c r="J19" s="42"/>
    </row>
    <row r="20" spans="1:10" ht="13" x14ac:dyDescent="0.15">
      <c r="A20" s="25"/>
      <c r="B20" s="11"/>
      <c r="C20" s="18"/>
      <c r="D20" s="19"/>
      <c r="E20" s="18"/>
      <c r="F20" s="35"/>
      <c r="G20" s="19"/>
      <c r="H20" s="19"/>
      <c r="I20" s="11"/>
      <c r="J20" s="42"/>
    </row>
    <row r="21" spans="1:10" ht="13" x14ac:dyDescent="0.15">
      <c r="A21" s="25"/>
      <c r="B21" s="11"/>
      <c r="C21" s="18"/>
      <c r="D21" s="19"/>
      <c r="E21" s="18"/>
      <c r="F21" s="35"/>
      <c r="G21" s="19"/>
      <c r="H21" s="19"/>
      <c r="I21" s="11"/>
      <c r="J21" s="42"/>
    </row>
    <row r="22" spans="1:10" ht="13" x14ac:dyDescent="0.15">
      <c r="A22" s="25"/>
      <c r="B22" s="11"/>
      <c r="C22" s="18"/>
      <c r="D22" s="19"/>
      <c r="E22" s="18"/>
      <c r="F22" s="35"/>
      <c r="G22" s="19"/>
      <c r="H22" s="19"/>
      <c r="I22" s="11"/>
      <c r="J22" s="42"/>
    </row>
    <row r="23" spans="1:10" ht="13" x14ac:dyDescent="0.15">
      <c r="A23" s="25"/>
      <c r="B23" s="11"/>
      <c r="C23" s="18"/>
      <c r="D23" s="19"/>
      <c r="E23" s="18"/>
      <c r="F23" s="35"/>
      <c r="G23" s="19"/>
      <c r="H23" s="19"/>
      <c r="I23" s="11"/>
      <c r="J23" s="42"/>
    </row>
    <row r="24" spans="1:10" ht="13" x14ac:dyDescent="0.15">
      <c r="A24" s="25"/>
      <c r="B24" s="11"/>
      <c r="C24" s="18"/>
      <c r="D24" s="19"/>
      <c r="E24" s="18"/>
      <c r="F24" s="35"/>
      <c r="G24" s="19"/>
      <c r="H24" s="19"/>
      <c r="I24" s="11"/>
      <c r="J24" s="42"/>
    </row>
    <row r="25" spans="1:10" ht="13" x14ac:dyDescent="0.15">
      <c r="A25" s="25"/>
      <c r="B25" s="11"/>
      <c r="C25" s="18"/>
      <c r="D25" s="19"/>
      <c r="E25" s="18"/>
      <c r="F25" s="35"/>
      <c r="G25" s="19"/>
      <c r="H25" s="19"/>
      <c r="I25" s="11"/>
      <c r="J25" s="42"/>
    </row>
    <row r="26" spans="1:10" ht="13" x14ac:dyDescent="0.15">
      <c r="A26" s="25"/>
      <c r="B26" s="11"/>
      <c r="C26" s="18"/>
      <c r="D26" s="19"/>
      <c r="E26" s="18"/>
      <c r="F26" s="35"/>
      <c r="G26" s="19"/>
      <c r="H26" s="19"/>
      <c r="I26" s="11"/>
      <c r="J26" s="42"/>
    </row>
    <row r="27" spans="1:10" ht="13" x14ac:dyDescent="0.15">
      <c r="A27" s="25"/>
      <c r="B27" s="11"/>
      <c r="C27" s="18"/>
      <c r="D27" s="19"/>
      <c r="E27" s="18"/>
      <c r="F27" s="35"/>
      <c r="G27" s="19"/>
      <c r="H27" s="19"/>
      <c r="I27" s="11"/>
      <c r="J27" s="42"/>
    </row>
    <row r="28" spans="1:10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</row>
    <row r="29" spans="1:10" ht="13" x14ac:dyDescent="0.15">
      <c r="A29" s="43"/>
      <c r="B29" s="11"/>
      <c r="C29" s="18"/>
      <c r="D29" s="19"/>
      <c r="E29" s="18"/>
      <c r="F29" s="35"/>
      <c r="G29" s="18"/>
      <c r="H29" s="18"/>
      <c r="I29" s="11"/>
      <c r="J29" s="42"/>
    </row>
    <row r="30" spans="1:10" ht="13" x14ac:dyDescent="0.15">
      <c r="A30" s="43"/>
      <c r="B30" s="11"/>
      <c r="C30" s="18"/>
      <c r="D30" s="19"/>
      <c r="E30" s="18"/>
      <c r="F30" s="35"/>
      <c r="G30" s="18"/>
      <c r="H30" s="18"/>
      <c r="I30" s="11"/>
      <c r="J30" s="42"/>
    </row>
    <row r="31" spans="1:10" ht="13" x14ac:dyDescent="0.15">
      <c r="A31" s="43"/>
      <c r="B31" s="11"/>
      <c r="C31" s="18"/>
      <c r="D31" s="19"/>
      <c r="E31" s="18"/>
      <c r="F31" s="35"/>
      <c r="G31" s="18"/>
      <c r="H31" s="18"/>
      <c r="I31" s="11"/>
      <c r="J31" s="42"/>
    </row>
    <row r="32" spans="1:10" ht="13" x14ac:dyDescent="0.15">
      <c r="A32" s="43"/>
      <c r="B32" s="11"/>
      <c r="C32" s="18"/>
      <c r="D32" s="19"/>
      <c r="E32" s="18"/>
      <c r="F32" s="35"/>
      <c r="G32" s="18"/>
      <c r="H32" s="18"/>
      <c r="I32" s="11"/>
      <c r="J32" s="42"/>
    </row>
    <row r="33" spans="1:10" ht="13" x14ac:dyDescent="0.15">
      <c r="A33" s="43"/>
      <c r="B33" s="11"/>
      <c r="C33" s="18"/>
      <c r="D33" s="19"/>
      <c r="E33" s="18"/>
      <c r="F33" s="35"/>
      <c r="G33" s="18"/>
      <c r="H33" s="18"/>
      <c r="I33" s="11"/>
      <c r="J33" s="42"/>
    </row>
    <row r="34" spans="1:10" ht="13" x14ac:dyDescent="0.15">
      <c r="A34" s="43"/>
      <c r="B34" s="11"/>
      <c r="C34" s="18"/>
      <c r="D34" s="19"/>
      <c r="E34" s="18"/>
      <c r="F34" s="35"/>
      <c r="G34" s="18"/>
      <c r="H34" s="18"/>
      <c r="I34" s="11"/>
      <c r="J34" s="42"/>
    </row>
    <row r="35" spans="1:10" ht="13" x14ac:dyDescent="0.15">
      <c r="A35" s="43"/>
      <c r="B35" s="11"/>
      <c r="C35" s="18"/>
      <c r="D35" s="19"/>
      <c r="E35" s="18"/>
      <c r="F35" s="35"/>
      <c r="G35" s="18"/>
      <c r="H35" s="18"/>
      <c r="I35" s="11"/>
      <c r="J35" s="42"/>
    </row>
    <row r="36" spans="1:10" ht="13" x14ac:dyDescent="0.15">
      <c r="A36" s="43"/>
      <c r="B36" s="11"/>
      <c r="C36" s="18"/>
      <c r="D36" s="19"/>
      <c r="E36" s="18"/>
      <c r="F36" s="35"/>
      <c r="G36" s="18"/>
      <c r="H36" s="18"/>
      <c r="I36" s="11"/>
      <c r="J36" s="42"/>
    </row>
    <row r="37" spans="1:10" ht="13" x14ac:dyDescent="0.15">
      <c r="A37" s="43"/>
      <c r="B37" s="11"/>
      <c r="C37" s="18"/>
      <c r="D37" s="19"/>
      <c r="E37" s="18"/>
      <c r="F37" s="35"/>
      <c r="G37" s="18"/>
      <c r="H37" s="18"/>
      <c r="I37" s="11"/>
      <c r="J37" s="42"/>
    </row>
    <row r="38" spans="1:10" ht="13" x14ac:dyDescent="0.15">
      <c r="A38" s="43"/>
      <c r="B38" s="11"/>
      <c r="C38" s="18"/>
      <c r="D38" s="19"/>
      <c r="E38" s="18"/>
      <c r="F38" s="35"/>
      <c r="G38" s="18"/>
      <c r="H38" s="18"/>
      <c r="I38" s="11"/>
      <c r="J38" s="42"/>
    </row>
    <row r="39" spans="1:10" ht="13" x14ac:dyDescent="0.15">
      <c r="A39" s="43"/>
      <c r="B39" s="11"/>
      <c r="C39" s="18"/>
      <c r="D39" s="19"/>
      <c r="E39" s="18"/>
      <c r="F39" s="35"/>
      <c r="G39" s="18"/>
      <c r="H39" s="18"/>
      <c r="I39" s="11"/>
      <c r="J39" s="42"/>
    </row>
    <row r="40" spans="1:10" ht="13" x14ac:dyDescent="0.15">
      <c r="A40" s="43"/>
      <c r="B40" s="11"/>
      <c r="C40" s="18"/>
      <c r="D40" s="19"/>
      <c r="E40" s="18"/>
      <c r="F40" s="35"/>
      <c r="G40" s="18"/>
      <c r="H40" s="18"/>
      <c r="I40" s="11"/>
      <c r="J40" s="42"/>
    </row>
    <row r="41" spans="1:10" ht="13" x14ac:dyDescent="0.15">
      <c r="A41" s="43"/>
      <c r="B41" s="11"/>
      <c r="C41" s="18"/>
      <c r="D41" s="19"/>
      <c r="E41" s="18"/>
      <c r="F41" s="35"/>
      <c r="G41" s="18"/>
      <c r="H41" s="18"/>
      <c r="I41" s="11"/>
      <c r="J41" s="42"/>
    </row>
    <row r="42" spans="1:10" ht="13" x14ac:dyDescent="0.15">
      <c r="A42" s="43"/>
      <c r="B42" s="11"/>
      <c r="C42" s="18"/>
      <c r="D42" s="19"/>
      <c r="E42" s="18"/>
      <c r="F42" s="35"/>
      <c r="G42" s="18"/>
      <c r="H42" s="18"/>
      <c r="I42" s="11"/>
      <c r="J42" s="42"/>
    </row>
    <row r="43" spans="1:10" ht="13" x14ac:dyDescent="0.15">
      <c r="A43" s="43"/>
      <c r="B43" s="11"/>
      <c r="C43" s="18"/>
      <c r="D43" s="19"/>
      <c r="E43" s="18"/>
      <c r="F43" s="35"/>
      <c r="G43" s="18"/>
      <c r="H43" s="18"/>
      <c r="I43" s="11"/>
      <c r="J43" s="42"/>
    </row>
    <row r="44" spans="1:10" ht="13" x14ac:dyDescent="0.15">
      <c r="A44" s="43"/>
      <c r="B44" s="11"/>
      <c r="C44" s="18"/>
      <c r="D44" s="19"/>
      <c r="E44" s="18"/>
      <c r="F44" s="35"/>
      <c r="G44" s="18"/>
      <c r="H44" s="18"/>
      <c r="I44" s="11"/>
      <c r="J44" s="42"/>
    </row>
    <row r="45" spans="1:10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</row>
    <row r="46" spans="1:10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</row>
    <row r="47" spans="1:10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</row>
    <row r="48" spans="1:10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</row>
    <row r="49" spans="1:10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</row>
    <row r="50" spans="1:10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</row>
    <row r="51" spans="1:10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</row>
    <row r="52" spans="1:10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</row>
    <row r="53" spans="1:10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</row>
    <row r="54" spans="1:10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</row>
    <row r="55" spans="1:10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</row>
    <row r="56" spans="1:10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</row>
    <row r="57" spans="1:10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</row>
    <row r="58" spans="1:10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</row>
    <row r="59" spans="1:10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</row>
    <row r="60" spans="1:10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</row>
    <row r="61" spans="1:10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</row>
    <row r="62" spans="1:10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</row>
    <row r="63" spans="1:10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</row>
    <row r="64" spans="1:10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</row>
    <row r="65" spans="1:10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</row>
    <row r="66" spans="1:10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</row>
    <row r="67" spans="1:10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</row>
    <row r="68" spans="1:10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</row>
    <row r="69" spans="1:10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</row>
    <row r="70" spans="1:10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</row>
    <row r="71" spans="1:10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</row>
    <row r="72" spans="1:10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</row>
    <row r="73" spans="1:10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</row>
    <row r="74" spans="1:10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</row>
    <row r="75" spans="1:10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</row>
    <row r="76" spans="1:10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</row>
    <row r="77" spans="1:10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</row>
    <row r="78" spans="1:10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</row>
    <row r="79" spans="1:10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</row>
    <row r="80" spans="1:10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</row>
    <row r="81" spans="1:10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</row>
    <row r="82" spans="1:10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</row>
    <row r="83" spans="1:10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</row>
    <row r="84" spans="1:10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</row>
    <row r="85" spans="1:10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</row>
    <row r="86" spans="1:10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</row>
    <row r="87" spans="1:10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</row>
    <row r="88" spans="1:10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</row>
    <row r="89" spans="1:10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</row>
    <row r="90" spans="1:10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</row>
    <row r="91" spans="1:10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</row>
    <row r="92" spans="1:10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</row>
    <row r="93" spans="1:10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</row>
    <row r="94" spans="1:10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</row>
    <row r="95" spans="1:10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</row>
    <row r="96" spans="1:10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</row>
    <row r="97" spans="1:10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</row>
    <row r="98" spans="1:10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</row>
    <row r="99" spans="1:10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</row>
    <row r="100" spans="1:10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</row>
    <row r="101" spans="1:10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</row>
    <row r="102" spans="1:10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</row>
    <row r="103" spans="1:10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</row>
    <row r="104" spans="1:10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</row>
    <row r="105" spans="1:10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</row>
    <row r="106" spans="1:10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</row>
    <row r="107" spans="1:10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</row>
    <row r="108" spans="1:10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</row>
    <row r="109" spans="1:10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</row>
    <row r="110" spans="1:10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</row>
    <row r="111" spans="1:10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</row>
    <row r="112" spans="1:10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</row>
    <row r="113" spans="1:10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</row>
    <row r="114" spans="1:10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</row>
    <row r="115" spans="1:10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</row>
    <row r="116" spans="1:10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</row>
    <row r="117" spans="1:10" ht="13" x14ac:dyDescent="0.15">
      <c r="A117" s="25"/>
      <c r="B117" s="11"/>
      <c r="C117" s="18"/>
      <c r="D117" s="19"/>
      <c r="E117" s="18"/>
      <c r="F117" s="35"/>
      <c r="G117" s="18"/>
      <c r="H117" s="18"/>
      <c r="I117" s="11"/>
      <c r="J117" s="42"/>
    </row>
    <row r="118" spans="1:10" ht="13" x14ac:dyDescent="0.15">
      <c r="A118" s="25"/>
      <c r="B118" s="11"/>
      <c r="C118" s="18"/>
      <c r="D118" s="19"/>
      <c r="E118" s="18"/>
      <c r="F118" s="35"/>
      <c r="G118" s="18"/>
      <c r="H118" s="18"/>
      <c r="I118" s="11"/>
      <c r="J118" s="42"/>
    </row>
    <row r="119" spans="1:10" ht="13" x14ac:dyDescent="0.15">
      <c r="A119" s="25"/>
      <c r="B119" s="11"/>
      <c r="C119" s="18"/>
      <c r="D119" s="19"/>
      <c r="E119" s="18"/>
      <c r="F119" s="35"/>
      <c r="G119" s="18"/>
      <c r="H119" s="18"/>
      <c r="I119" s="11"/>
      <c r="J119" s="42"/>
    </row>
    <row r="120" spans="1:10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</row>
    <row r="121" spans="1:10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</row>
    <row r="122" spans="1:10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</row>
    <row r="123" spans="1:10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</row>
    <row r="124" spans="1:10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</row>
    <row r="125" spans="1:10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</row>
    <row r="126" spans="1:10" ht="13" x14ac:dyDescent="0.15">
      <c r="A126" s="43"/>
      <c r="B126" s="11"/>
      <c r="C126" s="18"/>
      <c r="D126" s="19"/>
      <c r="E126" s="18"/>
      <c r="F126" s="35"/>
      <c r="G126" s="18"/>
      <c r="H126" s="18"/>
      <c r="I126" s="11"/>
      <c r="J126" s="42"/>
    </row>
    <row r="127" spans="1:10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</row>
    <row r="128" spans="1:10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</row>
    <row r="129" spans="1:10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</row>
    <row r="130" spans="1:10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</row>
    <row r="131" spans="1:10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</row>
    <row r="132" spans="1:10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</row>
    <row r="133" spans="1:10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</row>
    <row r="134" spans="1:10" ht="13" x14ac:dyDescent="0.15">
      <c r="A134" s="43"/>
      <c r="B134" s="11"/>
      <c r="C134" s="18"/>
      <c r="D134" s="19"/>
      <c r="E134" s="18"/>
      <c r="F134" s="35"/>
      <c r="G134" s="18"/>
      <c r="H134" s="18"/>
      <c r="I134" s="11"/>
      <c r="J134" s="42"/>
    </row>
    <row r="135" spans="1:10" ht="13" x14ac:dyDescent="0.15">
      <c r="A135" s="43"/>
      <c r="B135" s="11"/>
      <c r="C135" s="18"/>
      <c r="D135" s="19"/>
      <c r="E135" s="18"/>
      <c r="F135" s="35"/>
      <c r="G135" s="18"/>
      <c r="H135" s="18"/>
      <c r="I135" s="11"/>
      <c r="J135" s="42"/>
    </row>
    <row r="136" spans="1:10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</row>
    <row r="137" spans="1:10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</row>
    <row r="138" spans="1:10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</row>
    <row r="139" spans="1:10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</row>
    <row r="140" spans="1:10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</row>
    <row r="141" spans="1:10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</row>
    <row r="142" spans="1:10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</row>
    <row r="143" spans="1:10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</row>
    <row r="144" spans="1:10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</row>
    <row r="145" spans="1:10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</row>
    <row r="146" spans="1:10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</row>
    <row r="147" spans="1:10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</row>
    <row r="148" spans="1:10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</row>
    <row r="149" spans="1:10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</row>
    <row r="150" spans="1:10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</row>
    <row r="151" spans="1:10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</row>
    <row r="152" spans="1:10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</row>
    <row r="153" spans="1:10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</row>
    <row r="154" spans="1:10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</row>
    <row r="155" spans="1:10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</row>
    <row r="156" spans="1:10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</row>
    <row r="157" spans="1:10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</row>
    <row r="158" spans="1:10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</row>
    <row r="159" spans="1:10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</row>
    <row r="160" spans="1:10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</row>
    <row r="161" spans="1:10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</row>
    <row r="162" spans="1:10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</row>
    <row r="163" spans="1:10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</row>
    <row r="164" spans="1:10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</row>
    <row r="165" spans="1:10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</row>
    <row r="166" spans="1:10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</row>
    <row r="167" spans="1:10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</row>
    <row r="168" spans="1:10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</row>
    <row r="169" spans="1:10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</row>
    <row r="170" spans="1:10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</row>
    <row r="171" spans="1:10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</row>
    <row r="172" spans="1:10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</row>
    <row r="173" spans="1:10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</row>
    <row r="174" spans="1:10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</row>
    <row r="175" spans="1:10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</row>
    <row r="176" spans="1:10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</row>
    <row r="177" spans="1:10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</row>
    <row r="178" spans="1:10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</row>
    <row r="179" spans="1:10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</row>
    <row r="180" spans="1:10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</row>
    <row r="181" spans="1:10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</row>
    <row r="182" spans="1:10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</row>
    <row r="183" spans="1:10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</row>
    <row r="184" spans="1:10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</row>
    <row r="185" spans="1:10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</row>
    <row r="186" spans="1:10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</row>
    <row r="187" spans="1:10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</row>
    <row r="188" spans="1:10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</row>
    <row r="189" spans="1:10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</row>
    <row r="190" spans="1:10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</row>
    <row r="191" spans="1:10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</row>
    <row r="192" spans="1:10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</row>
    <row r="193" spans="1:10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</row>
    <row r="194" spans="1:10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</row>
    <row r="195" spans="1:10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</row>
    <row r="196" spans="1:10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</row>
    <row r="197" spans="1:10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</row>
    <row r="198" spans="1:10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</row>
    <row r="199" spans="1:10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</row>
    <row r="200" spans="1:10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</row>
    <row r="201" spans="1:10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</row>
    <row r="202" spans="1:10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</row>
    <row r="203" spans="1:10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</row>
    <row r="204" spans="1:10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</row>
    <row r="205" spans="1:10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</row>
    <row r="206" spans="1:10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</row>
    <row r="207" spans="1:10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</row>
    <row r="208" spans="1:10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</row>
    <row r="209" spans="1:10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</row>
    <row r="210" spans="1:10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</row>
    <row r="211" spans="1:10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</row>
    <row r="212" spans="1:10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</row>
    <row r="213" spans="1:10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</row>
    <row r="214" spans="1:10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</row>
    <row r="215" spans="1:10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</row>
    <row r="216" spans="1:10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</row>
    <row r="217" spans="1:10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</row>
    <row r="218" spans="1:10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</row>
    <row r="219" spans="1:10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</row>
    <row r="220" spans="1:10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</row>
    <row r="221" spans="1:10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</row>
    <row r="222" spans="1:10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</row>
    <row r="223" spans="1:10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</row>
    <row r="224" spans="1:10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</row>
    <row r="225" spans="1:10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</row>
    <row r="226" spans="1:10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</row>
    <row r="227" spans="1:10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</row>
    <row r="228" spans="1:10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</row>
    <row r="229" spans="1:10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</row>
    <row r="230" spans="1:10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</row>
    <row r="231" spans="1:10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</row>
    <row r="232" spans="1:10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</row>
    <row r="233" spans="1:10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</row>
    <row r="234" spans="1:10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</row>
    <row r="235" spans="1:10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</row>
    <row r="236" spans="1:10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</row>
    <row r="237" spans="1:10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</row>
    <row r="238" spans="1:10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</row>
    <row r="239" spans="1:10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</row>
    <row r="240" spans="1:10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</row>
    <row r="241" spans="1:10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</row>
    <row r="242" spans="1:10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</row>
    <row r="243" spans="1:10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</row>
    <row r="244" spans="1:10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</row>
    <row r="245" spans="1:10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</row>
    <row r="246" spans="1:10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</row>
    <row r="247" spans="1:10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</row>
    <row r="248" spans="1:10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</row>
    <row r="249" spans="1:10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</row>
    <row r="250" spans="1:10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</row>
    <row r="251" spans="1:10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</row>
    <row r="252" spans="1:10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</row>
    <row r="253" spans="1:10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</row>
    <row r="254" spans="1:10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</row>
    <row r="255" spans="1:10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</row>
    <row r="256" spans="1:10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</row>
    <row r="257" spans="1:10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</row>
    <row r="258" spans="1:10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</row>
    <row r="259" spans="1:10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</row>
    <row r="260" spans="1:10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</row>
    <row r="261" spans="1:10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</row>
    <row r="262" spans="1:10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</row>
    <row r="263" spans="1:10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</row>
    <row r="264" spans="1:10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</row>
    <row r="265" spans="1:10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</row>
    <row r="266" spans="1:10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</row>
    <row r="267" spans="1:10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</row>
    <row r="268" spans="1:10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</row>
    <row r="269" spans="1:10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</row>
    <row r="270" spans="1:10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</row>
    <row r="271" spans="1:10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</row>
    <row r="272" spans="1:10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</row>
    <row r="273" spans="1:10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</row>
    <row r="274" spans="1:10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</row>
    <row r="275" spans="1:10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</row>
    <row r="276" spans="1:10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</row>
    <row r="277" spans="1:10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</row>
    <row r="278" spans="1:10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</row>
    <row r="279" spans="1:10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</row>
    <row r="280" spans="1:10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</row>
    <row r="281" spans="1:10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</row>
    <row r="282" spans="1:10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</row>
    <row r="283" spans="1:10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</row>
    <row r="284" spans="1:10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</row>
    <row r="285" spans="1:10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</row>
    <row r="286" spans="1:10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</row>
    <row r="287" spans="1:10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</row>
    <row r="288" spans="1:10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</row>
    <row r="289" spans="1:10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</row>
    <row r="290" spans="1:10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</row>
    <row r="291" spans="1:10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</row>
    <row r="292" spans="1:10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</row>
    <row r="293" spans="1:10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</row>
    <row r="294" spans="1:10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</row>
    <row r="295" spans="1:10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</row>
    <row r="296" spans="1:10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</row>
    <row r="297" spans="1:10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</row>
    <row r="298" spans="1:10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</row>
    <row r="299" spans="1:10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</row>
    <row r="300" spans="1:10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</row>
    <row r="301" spans="1:10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</row>
    <row r="302" spans="1:10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</row>
    <row r="303" spans="1:10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</row>
    <row r="304" spans="1:10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</row>
    <row r="305" spans="1:10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</row>
    <row r="306" spans="1:10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</row>
    <row r="307" spans="1:10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</row>
    <row r="308" spans="1:10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</row>
    <row r="309" spans="1:10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</row>
    <row r="310" spans="1:10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</row>
    <row r="311" spans="1:10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</row>
    <row r="312" spans="1:10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</row>
    <row r="313" spans="1:10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</row>
    <row r="314" spans="1:10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</row>
    <row r="315" spans="1:10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</row>
    <row r="316" spans="1:10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</row>
    <row r="317" spans="1:10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</row>
    <row r="318" spans="1:10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</row>
    <row r="319" spans="1:10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</row>
    <row r="320" spans="1:10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</row>
    <row r="321" spans="1:10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</row>
    <row r="322" spans="1:10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</row>
    <row r="323" spans="1:10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</row>
    <row r="324" spans="1:10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</row>
    <row r="325" spans="1:10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</row>
    <row r="326" spans="1:10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</row>
    <row r="327" spans="1:10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</row>
    <row r="328" spans="1:10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</row>
    <row r="329" spans="1:10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</row>
    <row r="330" spans="1:10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</row>
    <row r="331" spans="1:10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</row>
    <row r="332" spans="1:10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</row>
    <row r="333" spans="1:10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</row>
    <row r="334" spans="1:10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</row>
    <row r="335" spans="1:10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</row>
    <row r="336" spans="1:10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</row>
    <row r="337" spans="1:10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</row>
    <row r="338" spans="1:10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</row>
    <row r="339" spans="1:10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</row>
    <row r="340" spans="1:10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</row>
    <row r="341" spans="1:10" ht="13" x14ac:dyDescent="0.15">
      <c r="A341" s="44"/>
      <c r="B341" s="11"/>
      <c r="C341" s="18"/>
      <c r="D341" s="19"/>
      <c r="E341" s="18"/>
      <c r="F341" s="35"/>
      <c r="G341" s="18"/>
      <c r="H341" s="18"/>
      <c r="I341" s="11"/>
      <c r="J341" s="42"/>
    </row>
    <row r="342" spans="1:10" ht="13" x14ac:dyDescent="0.15">
      <c r="A342" s="44"/>
      <c r="B342" s="11"/>
      <c r="C342" s="18"/>
      <c r="D342" s="19"/>
      <c r="E342" s="18"/>
      <c r="F342" s="35"/>
      <c r="G342" s="18"/>
      <c r="H342" s="18"/>
      <c r="I342" s="11"/>
      <c r="J342" s="42"/>
    </row>
    <row r="343" spans="1:10" ht="13" x14ac:dyDescent="0.15">
      <c r="A343" s="44"/>
      <c r="B343" s="11"/>
      <c r="C343" s="18"/>
      <c r="D343" s="19"/>
      <c r="E343" s="18"/>
      <c r="F343" s="35"/>
      <c r="G343" s="18"/>
      <c r="H343" s="18"/>
      <c r="I343" s="11"/>
      <c r="J343" s="42"/>
    </row>
    <row r="344" spans="1:10" ht="13" x14ac:dyDescent="0.15">
      <c r="A344" s="44"/>
      <c r="B344" s="11"/>
      <c r="C344" s="18"/>
      <c r="D344" s="19"/>
      <c r="E344" s="18"/>
      <c r="F344" s="35"/>
      <c r="G344" s="18"/>
      <c r="H344" s="18"/>
      <c r="I344" s="11"/>
      <c r="J344" s="42"/>
    </row>
    <row r="345" spans="1:10" ht="13" x14ac:dyDescent="0.15">
      <c r="A345" s="44"/>
      <c r="B345" s="11"/>
      <c r="C345" s="18"/>
      <c r="D345" s="19"/>
      <c r="E345" s="18"/>
      <c r="F345" s="35"/>
      <c r="G345" s="18"/>
      <c r="H345" s="18"/>
      <c r="I345" s="11"/>
      <c r="J345" s="42"/>
    </row>
    <row r="346" spans="1:10" ht="13" x14ac:dyDescent="0.15">
      <c r="A346" s="44"/>
      <c r="B346" s="11"/>
      <c r="C346" s="18"/>
      <c r="D346" s="19"/>
      <c r="E346" s="18"/>
      <c r="F346" s="35"/>
      <c r="G346" s="18"/>
      <c r="H346" s="18"/>
      <c r="I346" s="11"/>
      <c r="J346" s="42"/>
    </row>
    <row r="347" spans="1:10" ht="13" x14ac:dyDescent="0.15">
      <c r="A347" s="44"/>
      <c r="B347" s="11"/>
      <c r="C347" s="18"/>
      <c r="D347" s="19"/>
      <c r="E347" s="18"/>
      <c r="F347" s="35"/>
      <c r="G347" s="18"/>
      <c r="H347" s="18"/>
      <c r="I347" s="11"/>
      <c r="J347" s="42"/>
    </row>
    <row r="348" spans="1:10" ht="13" x14ac:dyDescent="0.15">
      <c r="A348" s="44"/>
      <c r="B348" s="11"/>
      <c r="C348" s="18"/>
      <c r="D348" s="19"/>
      <c r="E348" s="18"/>
      <c r="F348" s="35"/>
      <c r="G348" s="18"/>
      <c r="H348" s="18"/>
      <c r="I348" s="11"/>
      <c r="J348" s="42"/>
    </row>
    <row r="349" spans="1:10" ht="13" x14ac:dyDescent="0.15">
      <c r="A349" s="44"/>
      <c r="B349" s="11"/>
      <c r="C349" s="18"/>
      <c r="D349" s="19"/>
      <c r="E349" s="18"/>
      <c r="F349" s="35"/>
      <c r="G349" s="18"/>
      <c r="H349" s="18"/>
      <c r="I349" s="11"/>
      <c r="J349" s="42"/>
    </row>
    <row r="350" spans="1:10" ht="13" x14ac:dyDescent="0.15">
      <c r="A350" s="44"/>
      <c r="B350" s="11"/>
      <c r="C350" s="18"/>
      <c r="D350" s="19"/>
      <c r="E350" s="18"/>
      <c r="F350" s="35"/>
      <c r="G350" s="18"/>
      <c r="H350" s="18"/>
      <c r="I350" s="11"/>
      <c r="J350" s="42"/>
    </row>
    <row r="351" spans="1:10" ht="13" x14ac:dyDescent="0.15">
      <c r="A351" s="44"/>
      <c r="B351" s="11"/>
      <c r="C351" s="18"/>
      <c r="D351" s="19"/>
      <c r="E351" s="18"/>
      <c r="F351" s="35"/>
      <c r="G351" s="18"/>
      <c r="H351" s="18"/>
      <c r="I351" s="11"/>
      <c r="J351" s="42"/>
    </row>
    <row r="352" spans="1:10" ht="13" x14ac:dyDescent="0.15">
      <c r="A352" s="44"/>
      <c r="B352" s="11"/>
      <c r="C352" s="18"/>
      <c r="D352" s="19"/>
      <c r="E352" s="18"/>
      <c r="F352" s="35"/>
      <c r="G352" s="18"/>
      <c r="H352" s="18"/>
      <c r="I352" s="11"/>
      <c r="J352" s="42"/>
    </row>
    <row r="353" spans="1:10" ht="13" x14ac:dyDescent="0.15">
      <c r="A353" s="44"/>
      <c r="B353" s="11"/>
      <c r="C353" s="18"/>
      <c r="D353" s="19"/>
      <c r="E353" s="18"/>
      <c r="F353" s="35"/>
      <c r="G353" s="18"/>
      <c r="H353" s="18"/>
      <c r="I353" s="11"/>
      <c r="J353" s="42"/>
    </row>
    <row r="354" spans="1:10" ht="13" x14ac:dyDescent="0.15">
      <c r="A354" s="44"/>
      <c r="B354" s="11"/>
      <c r="C354" s="18"/>
      <c r="D354" s="19"/>
      <c r="E354" s="18"/>
      <c r="F354" s="35"/>
      <c r="G354" s="18"/>
      <c r="H354" s="18"/>
      <c r="I354" s="11"/>
      <c r="J354" s="42"/>
    </row>
    <row r="355" spans="1:10" ht="13" x14ac:dyDescent="0.15">
      <c r="A355" s="44"/>
      <c r="B355" s="11"/>
      <c r="C355" s="18"/>
      <c r="D355" s="19"/>
      <c r="E355" s="18"/>
      <c r="F355" s="35"/>
      <c r="G355" s="18"/>
      <c r="H355" s="18"/>
      <c r="I355" s="11"/>
      <c r="J355" s="42"/>
    </row>
    <row r="356" spans="1:10" ht="13" x14ac:dyDescent="0.15">
      <c r="A356" s="44"/>
      <c r="B356" s="11"/>
      <c r="C356" s="18"/>
      <c r="D356" s="19"/>
      <c r="E356" s="18"/>
      <c r="F356" s="35"/>
      <c r="G356" s="18"/>
      <c r="H356" s="18"/>
      <c r="I356" s="11"/>
      <c r="J356" s="42"/>
    </row>
    <row r="357" spans="1:10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</row>
    <row r="358" spans="1:10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</row>
    <row r="359" spans="1:10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</row>
    <row r="360" spans="1:10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</row>
    <row r="361" spans="1:10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</row>
    <row r="362" spans="1:10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</row>
    <row r="363" spans="1:10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</row>
    <row r="364" spans="1:10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</row>
    <row r="365" spans="1:10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</row>
    <row r="366" spans="1:10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</row>
    <row r="367" spans="1:10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</row>
    <row r="368" spans="1:10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</row>
    <row r="369" spans="1:10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</row>
    <row r="370" spans="1:10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</row>
    <row r="371" spans="1:10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</row>
    <row r="372" spans="1:10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</row>
    <row r="373" spans="1:10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</row>
    <row r="374" spans="1:10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</row>
    <row r="375" spans="1:10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</row>
    <row r="376" spans="1:10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</row>
    <row r="377" spans="1:10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</row>
    <row r="378" spans="1:10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</row>
    <row r="379" spans="1:10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</row>
    <row r="380" spans="1:10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</row>
    <row r="381" spans="1:10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</row>
    <row r="382" spans="1:10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</row>
    <row r="383" spans="1:10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</row>
    <row r="384" spans="1:10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</row>
    <row r="385" spans="1:10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</row>
    <row r="386" spans="1:10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</row>
    <row r="387" spans="1:10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</row>
    <row r="388" spans="1:10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</row>
    <row r="389" spans="1:10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</row>
    <row r="390" spans="1:10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</row>
    <row r="391" spans="1:10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</row>
    <row r="392" spans="1:10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</row>
    <row r="393" spans="1:10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</row>
    <row r="394" spans="1:10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</row>
    <row r="395" spans="1:10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</row>
    <row r="396" spans="1:10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</row>
    <row r="397" spans="1:10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</row>
    <row r="398" spans="1:10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</row>
    <row r="399" spans="1:10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</row>
    <row r="400" spans="1:10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</row>
    <row r="401" spans="1:10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</row>
    <row r="402" spans="1:10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</row>
    <row r="403" spans="1:10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</row>
    <row r="404" spans="1:10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</row>
    <row r="405" spans="1:10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</row>
    <row r="406" spans="1:10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</row>
    <row r="407" spans="1:10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</row>
    <row r="408" spans="1:10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</row>
    <row r="409" spans="1:10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</row>
    <row r="410" spans="1:10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</row>
    <row r="411" spans="1:10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</row>
    <row r="412" spans="1:10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</row>
    <row r="413" spans="1:10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</row>
    <row r="414" spans="1:10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</row>
    <row r="415" spans="1:10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</row>
    <row r="416" spans="1:10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</row>
    <row r="417" spans="1:10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</row>
    <row r="418" spans="1:10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</row>
    <row r="419" spans="1:10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</row>
    <row r="420" spans="1:10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</row>
    <row r="421" spans="1:10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</row>
    <row r="422" spans="1:10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</row>
    <row r="423" spans="1:10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</row>
    <row r="424" spans="1:10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</row>
    <row r="425" spans="1:10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</row>
    <row r="426" spans="1:10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</row>
    <row r="427" spans="1:10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</row>
    <row r="428" spans="1:10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</row>
    <row r="429" spans="1:10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</row>
    <row r="430" spans="1:10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</row>
    <row r="431" spans="1:10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</row>
    <row r="432" spans="1:10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</row>
    <row r="433" spans="1:10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</row>
    <row r="434" spans="1:10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</row>
    <row r="435" spans="1:10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</row>
    <row r="436" spans="1:10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</row>
    <row r="437" spans="1:10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</row>
    <row r="438" spans="1:10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</row>
    <row r="439" spans="1:10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</row>
    <row r="440" spans="1:10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</row>
    <row r="441" spans="1:10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</row>
    <row r="442" spans="1:10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</row>
    <row r="443" spans="1:10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</row>
    <row r="444" spans="1:10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</row>
    <row r="445" spans="1:10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</row>
    <row r="446" spans="1:10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</row>
    <row r="447" spans="1:10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</row>
    <row r="448" spans="1:10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</row>
    <row r="449" spans="1:10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</row>
    <row r="450" spans="1:10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</row>
    <row r="451" spans="1:10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</row>
    <row r="452" spans="1:10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</row>
    <row r="453" spans="1:10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</row>
    <row r="454" spans="1:10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</row>
    <row r="455" spans="1:10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</row>
    <row r="456" spans="1:10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</row>
    <row r="457" spans="1:10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</row>
    <row r="458" spans="1:10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</row>
    <row r="459" spans="1:10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</row>
    <row r="460" spans="1:10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</row>
    <row r="461" spans="1:10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</row>
    <row r="462" spans="1:10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</row>
    <row r="463" spans="1:10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</row>
    <row r="464" spans="1:10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</row>
    <row r="465" spans="1:10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</row>
    <row r="466" spans="1:10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</row>
    <row r="467" spans="1:10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</row>
    <row r="468" spans="1:10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</row>
    <row r="469" spans="1:10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</row>
    <row r="470" spans="1:10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</row>
    <row r="471" spans="1:10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</row>
    <row r="472" spans="1:10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</row>
    <row r="473" spans="1:10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</row>
    <row r="474" spans="1:10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</row>
    <row r="475" spans="1:10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</row>
    <row r="476" spans="1:10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</row>
    <row r="477" spans="1:10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</row>
    <row r="478" spans="1:10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</row>
    <row r="479" spans="1:10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</row>
    <row r="480" spans="1:10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</row>
    <row r="481" spans="1:10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</row>
    <row r="482" spans="1:10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</row>
    <row r="483" spans="1:10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</row>
    <row r="484" spans="1:10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</row>
    <row r="485" spans="1:10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</row>
    <row r="486" spans="1:10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</row>
    <row r="487" spans="1:10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</row>
    <row r="488" spans="1:10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</row>
    <row r="489" spans="1:10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</row>
    <row r="490" spans="1:10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</row>
    <row r="491" spans="1:10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</row>
    <row r="492" spans="1:10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</row>
    <row r="493" spans="1:10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</row>
    <row r="494" spans="1:10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</row>
    <row r="495" spans="1:10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</row>
    <row r="496" spans="1:10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</row>
    <row r="497" spans="1:10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</row>
    <row r="498" spans="1:10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</row>
    <row r="499" spans="1:10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</row>
    <row r="500" spans="1:10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</row>
    <row r="501" spans="1:10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</row>
    <row r="502" spans="1:10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</row>
    <row r="503" spans="1:10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</row>
    <row r="504" spans="1:10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</row>
    <row r="505" spans="1:10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</row>
    <row r="506" spans="1:10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</row>
    <row r="507" spans="1:10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</row>
    <row r="508" spans="1:10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</row>
    <row r="509" spans="1:10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</row>
    <row r="510" spans="1:10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</row>
    <row r="511" spans="1:10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</row>
    <row r="512" spans="1:10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</row>
    <row r="513" spans="1:10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</row>
    <row r="514" spans="1:10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</row>
    <row r="515" spans="1:10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</row>
    <row r="516" spans="1:10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</row>
    <row r="517" spans="1:10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</row>
    <row r="518" spans="1:10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</row>
    <row r="519" spans="1:10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</row>
    <row r="520" spans="1:10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</row>
    <row r="521" spans="1:10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</row>
    <row r="522" spans="1:10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</row>
    <row r="523" spans="1:10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</row>
    <row r="524" spans="1:10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</row>
    <row r="525" spans="1:10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</row>
    <row r="526" spans="1:10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</row>
    <row r="527" spans="1:10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</row>
    <row r="528" spans="1:10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</row>
    <row r="529" spans="1:10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</row>
    <row r="530" spans="1:10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</row>
    <row r="531" spans="1:10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</row>
    <row r="532" spans="1:10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</row>
    <row r="533" spans="1:10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</row>
    <row r="534" spans="1:10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</row>
    <row r="535" spans="1:10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</row>
    <row r="536" spans="1:10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</row>
    <row r="537" spans="1:10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</row>
    <row r="538" spans="1:10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</row>
    <row r="539" spans="1:10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</row>
    <row r="540" spans="1:10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</row>
    <row r="541" spans="1:10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</row>
    <row r="542" spans="1:10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</row>
    <row r="543" spans="1:10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</row>
    <row r="544" spans="1:10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</row>
    <row r="545" spans="1:10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</row>
    <row r="546" spans="1:10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</row>
    <row r="547" spans="1:10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</row>
    <row r="548" spans="1:10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</row>
    <row r="549" spans="1:10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</row>
    <row r="550" spans="1:10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</row>
    <row r="551" spans="1:10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</row>
    <row r="552" spans="1:10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</row>
    <row r="553" spans="1:10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</row>
    <row r="554" spans="1:10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</row>
    <row r="555" spans="1:10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</row>
    <row r="556" spans="1:10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</row>
    <row r="557" spans="1:10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</row>
    <row r="558" spans="1:10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</row>
    <row r="559" spans="1:10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</row>
    <row r="560" spans="1:10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</row>
    <row r="561" spans="1:10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</row>
    <row r="562" spans="1:10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</row>
    <row r="563" spans="1:10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</row>
    <row r="564" spans="1:10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</row>
    <row r="565" spans="1:10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</row>
    <row r="566" spans="1:10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</row>
    <row r="567" spans="1:10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</row>
    <row r="568" spans="1:10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</row>
    <row r="569" spans="1:10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</row>
    <row r="570" spans="1:10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</row>
    <row r="571" spans="1:10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</row>
    <row r="572" spans="1:10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</row>
    <row r="573" spans="1:10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</row>
    <row r="574" spans="1:10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</row>
    <row r="575" spans="1:10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</row>
    <row r="576" spans="1:10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</row>
    <row r="577" spans="1:10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</row>
    <row r="578" spans="1:10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</row>
    <row r="579" spans="1:10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</row>
    <row r="580" spans="1:10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</row>
    <row r="581" spans="1:10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</row>
    <row r="582" spans="1:10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</row>
    <row r="583" spans="1:10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</row>
    <row r="584" spans="1:10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</row>
    <row r="585" spans="1:10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</row>
    <row r="586" spans="1:10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</row>
    <row r="587" spans="1:10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</row>
    <row r="588" spans="1:10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</row>
    <row r="589" spans="1:10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</row>
    <row r="590" spans="1:10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</row>
    <row r="591" spans="1:10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</row>
    <row r="592" spans="1:10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</row>
    <row r="593" spans="1:10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</row>
    <row r="594" spans="1:10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</row>
    <row r="595" spans="1:10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</row>
    <row r="596" spans="1:10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</row>
    <row r="597" spans="1:10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</row>
    <row r="598" spans="1:10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</row>
    <row r="599" spans="1:10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</row>
    <row r="600" spans="1:10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</row>
    <row r="601" spans="1:10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</row>
    <row r="602" spans="1:10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</row>
    <row r="603" spans="1:10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</row>
    <row r="604" spans="1:10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</row>
    <row r="605" spans="1:10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</row>
    <row r="606" spans="1:10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</row>
    <row r="607" spans="1:10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</row>
    <row r="608" spans="1:10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</row>
    <row r="609" spans="1:10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</row>
    <row r="610" spans="1:10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</row>
    <row r="611" spans="1:10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</row>
    <row r="612" spans="1:10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</row>
    <row r="613" spans="1:10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</row>
    <row r="614" spans="1:10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</row>
    <row r="615" spans="1:10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</row>
    <row r="616" spans="1:10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</row>
    <row r="617" spans="1:10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</row>
    <row r="618" spans="1:10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</row>
    <row r="619" spans="1:10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</row>
    <row r="620" spans="1:10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</row>
    <row r="621" spans="1:10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</row>
    <row r="622" spans="1:10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</row>
    <row r="623" spans="1:10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</row>
    <row r="624" spans="1:10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</row>
    <row r="625" spans="1:10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</row>
    <row r="626" spans="1:10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</row>
    <row r="627" spans="1:10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</row>
    <row r="628" spans="1:10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</row>
    <row r="629" spans="1:10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</row>
    <row r="630" spans="1:10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</row>
    <row r="631" spans="1:10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</row>
    <row r="632" spans="1:10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</row>
    <row r="633" spans="1:10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</row>
    <row r="634" spans="1:10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</row>
    <row r="635" spans="1:10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</row>
    <row r="636" spans="1:10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</row>
    <row r="637" spans="1:10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</row>
    <row r="638" spans="1:10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</row>
    <row r="639" spans="1:10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</row>
    <row r="640" spans="1:10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</row>
    <row r="641" spans="1:10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</row>
    <row r="642" spans="1:10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</row>
    <row r="643" spans="1:10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</row>
    <row r="644" spans="1:10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</row>
    <row r="645" spans="1:10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</row>
    <row r="646" spans="1:10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</row>
    <row r="647" spans="1:10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</row>
    <row r="648" spans="1:10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</row>
    <row r="649" spans="1:10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</row>
    <row r="650" spans="1:10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</row>
    <row r="651" spans="1:10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</row>
    <row r="652" spans="1:10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</row>
    <row r="653" spans="1:10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</row>
    <row r="654" spans="1:10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</row>
    <row r="655" spans="1:10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</row>
    <row r="656" spans="1:10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</row>
    <row r="657" spans="1:10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</row>
    <row r="658" spans="1:10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</row>
    <row r="659" spans="1:10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</row>
    <row r="660" spans="1:10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</row>
    <row r="661" spans="1:10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</row>
    <row r="662" spans="1:10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</row>
    <row r="663" spans="1:10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</row>
    <row r="664" spans="1:10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</row>
    <row r="665" spans="1:10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</row>
    <row r="666" spans="1:10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</row>
    <row r="667" spans="1:10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</row>
    <row r="668" spans="1:10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</row>
    <row r="669" spans="1:10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</row>
    <row r="670" spans="1:10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</row>
    <row r="671" spans="1:10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</row>
    <row r="672" spans="1:10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</row>
    <row r="673" spans="1:10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</row>
    <row r="674" spans="1:10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</row>
    <row r="675" spans="1:10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</row>
    <row r="676" spans="1:10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</row>
    <row r="677" spans="1:10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</row>
    <row r="678" spans="1:10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</row>
    <row r="679" spans="1:10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</row>
    <row r="680" spans="1:10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</row>
    <row r="681" spans="1:10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</row>
    <row r="682" spans="1:10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</row>
    <row r="683" spans="1:10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</row>
    <row r="684" spans="1:10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</row>
    <row r="685" spans="1:10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</row>
    <row r="686" spans="1:10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</row>
    <row r="687" spans="1:10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</row>
    <row r="688" spans="1:10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</row>
    <row r="689" spans="1:10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</row>
    <row r="690" spans="1:10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</row>
    <row r="691" spans="1:10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</row>
    <row r="692" spans="1:10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</row>
    <row r="693" spans="1:10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</row>
    <row r="694" spans="1:10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</row>
    <row r="695" spans="1:10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</row>
    <row r="696" spans="1:10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</row>
    <row r="697" spans="1:10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</row>
    <row r="698" spans="1:10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</row>
    <row r="699" spans="1:10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</row>
    <row r="700" spans="1:10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</row>
    <row r="701" spans="1:10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</row>
    <row r="702" spans="1:10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</row>
    <row r="703" spans="1:10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</row>
    <row r="704" spans="1:10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</row>
    <row r="705" spans="1:10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</row>
    <row r="706" spans="1:10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</row>
    <row r="707" spans="1:10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</row>
    <row r="708" spans="1:10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</row>
    <row r="709" spans="1:10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</row>
    <row r="710" spans="1:10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</row>
    <row r="711" spans="1:10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</row>
    <row r="712" spans="1:10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</row>
    <row r="713" spans="1:10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</row>
    <row r="714" spans="1:10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</row>
    <row r="715" spans="1:10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</row>
    <row r="716" spans="1:10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</row>
    <row r="717" spans="1:10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</row>
    <row r="718" spans="1:10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</row>
    <row r="719" spans="1:10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</row>
    <row r="720" spans="1:10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</row>
    <row r="721" spans="1:10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</row>
    <row r="722" spans="1:10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</row>
    <row r="723" spans="1:10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</row>
    <row r="724" spans="1:10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</row>
    <row r="725" spans="1:10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</row>
    <row r="726" spans="1:10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</row>
    <row r="727" spans="1:10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</row>
    <row r="728" spans="1:10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</row>
    <row r="729" spans="1:10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</row>
    <row r="730" spans="1:10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</row>
    <row r="731" spans="1:10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</row>
    <row r="732" spans="1:10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</row>
    <row r="733" spans="1:10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</row>
    <row r="734" spans="1:10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</row>
    <row r="735" spans="1:10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</row>
    <row r="736" spans="1:10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</row>
    <row r="737" spans="1:10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</row>
    <row r="738" spans="1:10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</row>
    <row r="739" spans="1:10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</row>
    <row r="740" spans="1:10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</row>
    <row r="741" spans="1:10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</row>
    <row r="742" spans="1:10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</row>
    <row r="743" spans="1:10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</row>
    <row r="744" spans="1:10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</row>
    <row r="745" spans="1:10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</row>
    <row r="746" spans="1:10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</row>
    <row r="747" spans="1:10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</row>
    <row r="748" spans="1:10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</row>
    <row r="749" spans="1:10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</row>
    <row r="750" spans="1:10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</row>
    <row r="751" spans="1:10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</row>
    <row r="752" spans="1:10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</row>
    <row r="753" spans="1:10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</row>
    <row r="754" spans="1:10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</row>
    <row r="755" spans="1:10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</row>
    <row r="756" spans="1:10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</row>
    <row r="757" spans="1:10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</row>
    <row r="758" spans="1:10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</row>
    <row r="759" spans="1:10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</row>
    <row r="760" spans="1:10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</row>
    <row r="761" spans="1:10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</row>
    <row r="762" spans="1:10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</row>
    <row r="763" spans="1:10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</row>
    <row r="764" spans="1:10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</row>
    <row r="765" spans="1:10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</row>
    <row r="766" spans="1:10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</row>
    <row r="767" spans="1:10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</row>
    <row r="768" spans="1:10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</row>
    <row r="769" spans="1:10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</row>
    <row r="770" spans="1:10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</row>
    <row r="771" spans="1:10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</row>
    <row r="772" spans="1:10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</row>
    <row r="773" spans="1:10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</row>
    <row r="774" spans="1:10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</row>
    <row r="775" spans="1:10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</row>
    <row r="776" spans="1:10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</row>
    <row r="777" spans="1:10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</row>
    <row r="778" spans="1:10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</row>
    <row r="779" spans="1:10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</row>
    <row r="780" spans="1:10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</row>
    <row r="781" spans="1:10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</row>
    <row r="782" spans="1:10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</row>
    <row r="783" spans="1:10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</row>
    <row r="784" spans="1:10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</row>
    <row r="785" spans="1:10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</row>
    <row r="786" spans="1:10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</row>
    <row r="787" spans="1:10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</row>
    <row r="788" spans="1:10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</row>
    <row r="789" spans="1:10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</row>
    <row r="790" spans="1:10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</row>
    <row r="791" spans="1:10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</row>
    <row r="792" spans="1:10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</row>
    <row r="793" spans="1:10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</row>
    <row r="794" spans="1:10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</row>
    <row r="795" spans="1:10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</row>
    <row r="796" spans="1:10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</row>
    <row r="797" spans="1:10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</row>
    <row r="798" spans="1:10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</row>
    <row r="799" spans="1:10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</row>
    <row r="800" spans="1:10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</row>
    <row r="801" spans="1:10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</row>
    <row r="802" spans="1:10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</row>
    <row r="803" spans="1:10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</row>
    <row r="804" spans="1:10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</row>
    <row r="805" spans="1:10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</row>
    <row r="806" spans="1:10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</row>
    <row r="807" spans="1:10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</row>
    <row r="808" spans="1:10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</row>
    <row r="809" spans="1:10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</row>
    <row r="810" spans="1:10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</row>
    <row r="811" spans="1:10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</row>
    <row r="812" spans="1:10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</row>
    <row r="813" spans="1:10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</row>
    <row r="814" spans="1:10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</row>
    <row r="815" spans="1:10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</row>
    <row r="816" spans="1:10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</row>
    <row r="817" spans="1:10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</row>
    <row r="818" spans="1:10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</row>
    <row r="819" spans="1:10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</row>
    <row r="820" spans="1:10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</row>
    <row r="821" spans="1:10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</row>
    <row r="822" spans="1:10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</row>
    <row r="823" spans="1:10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</row>
    <row r="824" spans="1:10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</row>
    <row r="825" spans="1:10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</row>
    <row r="826" spans="1:10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</row>
    <row r="827" spans="1:10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</row>
    <row r="828" spans="1:10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</row>
    <row r="829" spans="1:10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</row>
    <row r="830" spans="1:10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</row>
    <row r="831" spans="1:10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</row>
    <row r="832" spans="1:10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</row>
    <row r="833" spans="1:10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</row>
    <row r="834" spans="1:10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</row>
    <row r="835" spans="1:10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</row>
    <row r="836" spans="1:10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</row>
    <row r="837" spans="1:10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</row>
    <row r="838" spans="1:10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</row>
    <row r="839" spans="1:10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</row>
    <row r="840" spans="1:10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</row>
    <row r="841" spans="1:10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</row>
    <row r="842" spans="1:10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</row>
    <row r="843" spans="1:10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</row>
    <row r="844" spans="1:10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</row>
    <row r="845" spans="1:10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</row>
    <row r="846" spans="1:10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</row>
    <row r="847" spans="1:10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</row>
    <row r="848" spans="1:10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</row>
    <row r="849" spans="1:10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</row>
    <row r="850" spans="1:10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</row>
    <row r="851" spans="1:10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</row>
    <row r="852" spans="1:10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</row>
    <row r="853" spans="1:10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</row>
    <row r="854" spans="1:10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</row>
    <row r="855" spans="1:10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</row>
    <row r="856" spans="1:10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</row>
    <row r="857" spans="1:10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</row>
    <row r="858" spans="1:10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</row>
    <row r="859" spans="1:10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</row>
    <row r="860" spans="1:10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</row>
    <row r="861" spans="1:10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</row>
    <row r="862" spans="1:10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</row>
    <row r="863" spans="1:10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</row>
    <row r="864" spans="1:10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</row>
    <row r="865" spans="1:10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</row>
    <row r="866" spans="1:10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</row>
    <row r="867" spans="1:10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</row>
    <row r="868" spans="1:10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</row>
    <row r="869" spans="1:10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</row>
    <row r="870" spans="1:10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</row>
    <row r="871" spans="1:10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</row>
    <row r="872" spans="1:10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</row>
    <row r="873" spans="1:10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</row>
    <row r="874" spans="1:10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</row>
    <row r="875" spans="1:10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</row>
    <row r="876" spans="1:10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</row>
    <row r="877" spans="1:10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</row>
    <row r="878" spans="1:10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</row>
    <row r="879" spans="1:10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</row>
    <row r="880" spans="1:10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</row>
    <row r="881" spans="1:10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</row>
    <row r="882" spans="1:10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</row>
    <row r="883" spans="1:10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</row>
    <row r="884" spans="1:10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</row>
    <row r="885" spans="1:10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</row>
    <row r="886" spans="1:10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</row>
    <row r="887" spans="1:10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</row>
    <row r="888" spans="1:10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</row>
    <row r="889" spans="1:10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</row>
    <row r="890" spans="1:10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</row>
    <row r="891" spans="1:10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</row>
    <row r="892" spans="1:10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</row>
    <row r="893" spans="1:10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</row>
    <row r="894" spans="1:10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</row>
    <row r="895" spans="1:10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</row>
    <row r="896" spans="1:10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</row>
    <row r="897" spans="1:10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</row>
    <row r="898" spans="1:10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</row>
    <row r="899" spans="1:10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</row>
    <row r="900" spans="1:10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</row>
    <row r="901" spans="1:10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</row>
    <row r="902" spans="1:10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</row>
    <row r="903" spans="1:10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</row>
    <row r="904" spans="1:10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</row>
    <row r="905" spans="1:10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</row>
    <row r="906" spans="1:10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</row>
    <row r="907" spans="1:10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</row>
    <row r="908" spans="1:10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</row>
    <row r="909" spans="1:10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</row>
    <row r="910" spans="1:10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</row>
    <row r="911" spans="1:10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</row>
    <row r="912" spans="1:10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</row>
    <row r="913" spans="1:10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</row>
    <row r="914" spans="1:10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</row>
    <row r="915" spans="1:10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</row>
    <row r="916" spans="1:10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</row>
    <row r="917" spans="1:10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</row>
    <row r="918" spans="1:10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</row>
    <row r="919" spans="1:10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</row>
    <row r="920" spans="1:10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</row>
    <row r="921" spans="1:10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</row>
    <row r="922" spans="1:10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</row>
    <row r="923" spans="1:10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</row>
    <row r="924" spans="1:10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</row>
    <row r="925" spans="1:10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</row>
    <row r="926" spans="1:10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</row>
    <row r="927" spans="1:10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</row>
    <row r="928" spans="1:10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</row>
    <row r="929" spans="1:10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</row>
    <row r="930" spans="1:10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</row>
    <row r="931" spans="1:10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</row>
    <row r="932" spans="1:10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</row>
    <row r="933" spans="1:10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</row>
    <row r="934" spans="1:10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</row>
    <row r="935" spans="1:10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</row>
    <row r="936" spans="1:10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</row>
    <row r="937" spans="1:10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</row>
    <row r="938" spans="1:10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</row>
    <row r="939" spans="1:10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</row>
    <row r="940" spans="1:10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</row>
    <row r="941" spans="1:10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</row>
    <row r="942" spans="1:10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</row>
    <row r="943" spans="1:10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</row>
    <row r="944" spans="1:10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</row>
    <row r="945" spans="1:10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</row>
    <row r="946" spans="1:10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</row>
    <row r="947" spans="1:10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</row>
    <row r="948" spans="1:10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</row>
    <row r="949" spans="1:10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</row>
    <row r="950" spans="1:10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</row>
    <row r="951" spans="1:10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</row>
    <row r="952" spans="1:10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</row>
    <row r="953" spans="1:10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</row>
    <row r="954" spans="1:10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</row>
    <row r="955" spans="1:10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</row>
    <row r="956" spans="1:10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</row>
    <row r="957" spans="1:10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</row>
    <row r="958" spans="1:10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</row>
    <row r="959" spans="1:10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</row>
    <row r="960" spans="1:10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</row>
    <row r="961" spans="1:10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</row>
    <row r="962" spans="1:10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</row>
    <row r="963" spans="1:10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</row>
    <row r="964" spans="1:10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</row>
    <row r="965" spans="1:10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</row>
    <row r="966" spans="1:10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</row>
    <row r="967" spans="1:10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</row>
    <row r="968" spans="1:10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</row>
    <row r="969" spans="1:10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</row>
    <row r="970" spans="1:10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</row>
    <row r="971" spans="1:10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</row>
    <row r="972" spans="1:10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</row>
    <row r="973" spans="1:10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</row>
    <row r="974" spans="1:10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</row>
    <row r="975" spans="1:10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</row>
    <row r="976" spans="1:10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</row>
    <row r="977" spans="1:10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</row>
    <row r="978" spans="1:10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</row>
    <row r="979" spans="1:10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</row>
    <row r="980" spans="1:10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</row>
    <row r="981" spans="1:10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</row>
    <row r="982" spans="1:10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</row>
    <row r="983" spans="1:10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</row>
    <row r="984" spans="1:10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</row>
    <row r="985" spans="1:10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</row>
    <row r="986" spans="1:10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</row>
    <row r="987" spans="1:10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</row>
    <row r="988" spans="1:10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</row>
    <row r="989" spans="1:10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</row>
  </sheetData>
  <mergeCells count="4">
    <mergeCell ref="A1:G2"/>
    <mergeCell ref="H1:H2"/>
    <mergeCell ref="I1:J2"/>
    <mergeCell ref="A3:H3"/>
  </mergeCells>
  <dataValidations count="1">
    <dataValidation type="list" allowBlank="1" sqref="A5:A260" xr:uid="{00000000-0002-0000-1000-000000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660000"/>
    <outlinePr summaryBelow="0" summaryRight="0"/>
    <pageSetUpPr fitToPage="1"/>
  </sheetPr>
  <dimension ref="A1:AA1000"/>
  <sheetViews>
    <sheetView workbookViewId="0">
      <pane ySplit="5" topLeftCell="A6" activePane="bottomLeft" state="frozen"/>
      <selection pane="bottomLeft" activeCell="B7" sqref="B7"/>
    </sheetView>
  </sheetViews>
  <sheetFormatPr baseColWidth="10" defaultColWidth="14.5" defaultRowHeight="15.75" customHeight="1" x14ac:dyDescent="0.15"/>
  <cols>
    <col min="1" max="1" width="15.6640625" customWidth="1"/>
    <col min="2" max="2" width="43.83203125" customWidth="1"/>
    <col min="3" max="3" width="24.33203125" customWidth="1"/>
    <col min="4" max="4" width="20" customWidth="1"/>
    <col min="5" max="5" width="6.6640625" customWidth="1"/>
    <col min="6" max="6" width="11.5" hidden="1" customWidth="1"/>
    <col min="7" max="9" width="11.1640625" hidden="1" customWidth="1"/>
    <col min="10" max="10" width="25.5" hidden="1" customWidth="1"/>
    <col min="11" max="11" width="38.83203125" hidden="1" customWidth="1"/>
    <col min="12" max="12" width="13.33203125" customWidth="1"/>
    <col min="15" max="15" width="15.1640625" customWidth="1"/>
  </cols>
  <sheetData>
    <row r="1" spans="1:27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44" t="s">
        <v>4</v>
      </c>
      <c r="M1" s="238"/>
      <c r="O1" s="190" t="s">
        <v>192</v>
      </c>
      <c r="P1" s="190">
        <f>125820+29250</f>
        <v>155070</v>
      </c>
    </row>
    <row r="2" spans="1:27" ht="20.25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</row>
    <row r="3" spans="1:27" ht="19.5" customHeight="1" x14ac:dyDescent="0.15">
      <c r="A3" s="240" t="s">
        <v>179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191" t="s">
        <v>8</v>
      </c>
      <c r="M3" s="192">
        <f t="shared" ref="M3:N3" si="0">SUM(M6:M21)</f>
        <v>196950</v>
      </c>
      <c r="N3" s="7" t="e">
        <f t="shared" si="0"/>
        <v>#VALUE!</v>
      </c>
      <c r="O3" s="193" t="e">
        <f t="shared" ref="O3:O4" si="1">N3/M3</f>
        <v>#VALUE!</v>
      </c>
      <c r="P3">
        <f>M3*0.15</f>
        <v>29542.5</v>
      </c>
    </row>
    <row r="4" spans="1:27" ht="19.5" customHeight="1" x14ac:dyDescent="0.1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194" t="s">
        <v>193</v>
      </c>
      <c r="M4" s="195">
        <f t="shared" ref="M4:N4" si="2">M3-18630</f>
        <v>178320</v>
      </c>
      <c r="N4" s="195" t="e">
        <f t="shared" si="2"/>
        <v>#VALUE!</v>
      </c>
      <c r="O4" s="193" t="e">
        <f t="shared" si="1"/>
        <v>#VALUE!</v>
      </c>
    </row>
    <row r="5" spans="1:27" ht="39" x14ac:dyDescent="0.15">
      <c r="A5" s="9" t="s">
        <v>0</v>
      </c>
      <c r="B5" s="9" t="s">
        <v>2</v>
      </c>
      <c r="C5" s="9" t="s">
        <v>3</v>
      </c>
      <c r="D5" s="10" t="s">
        <v>12</v>
      </c>
      <c r="E5" s="9" t="s">
        <v>13</v>
      </c>
      <c r="F5" s="12" t="s">
        <v>117</v>
      </c>
      <c r="G5" s="176"/>
      <c r="H5" s="196" t="s">
        <v>194</v>
      </c>
      <c r="I5" s="196" t="s">
        <v>195</v>
      </c>
      <c r="J5" s="9" t="s">
        <v>15</v>
      </c>
      <c r="K5" s="9" t="s">
        <v>10</v>
      </c>
      <c r="L5" s="9" t="s">
        <v>105</v>
      </c>
      <c r="M5" s="136" t="s">
        <v>118</v>
      </c>
      <c r="N5" s="197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 ht="163.5" hidden="1" customHeight="1" x14ac:dyDescent="0.15">
      <c r="A6" s="198" t="s">
        <v>57</v>
      </c>
      <c r="B6" s="199" t="str">
        <f>IFERROR(VLOOKUP($A6,#REF!,2,0),"-")</f>
        <v>-</v>
      </c>
      <c r="C6" s="200" t="str">
        <f>IFERROR(VLOOKUP($A6,#REF!,3,0),"-")</f>
        <v>-</v>
      </c>
      <c r="D6" s="201" t="str">
        <f>IFERROR(VLOOKUP($A6,#REF!,4,0),"-")</f>
        <v>-</v>
      </c>
      <c r="E6" s="200" t="str">
        <f>IFERROR(VLOOKUP($A6,#REF!,5,0),"-")</f>
        <v>-</v>
      </c>
      <c r="F6" s="202">
        <v>18200</v>
      </c>
      <c r="G6" s="30">
        <f>H6*2.5</f>
        <v>23306.25</v>
      </c>
      <c r="H6" s="203">
        <v>9322.5</v>
      </c>
      <c r="I6" s="203">
        <f t="shared" ref="I6:I20" si="3">H6*L6</f>
        <v>0</v>
      </c>
      <c r="J6" s="201" t="str">
        <f>IFERROR(VLOOKUP($A6,#REF!,7,0),"-")</f>
        <v>-</v>
      </c>
      <c r="K6" s="201" t="str">
        <f>IFERROR(VLOOKUP($A6,#REF!,8,0),"-")</f>
        <v>-</v>
      </c>
      <c r="L6" s="204">
        <v>0</v>
      </c>
      <c r="M6" s="205">
        <f t="shared" ref="M6:M9" si="4">IFERROR(L6*F6,"-")</f>
        <v>0</v>
      </c>
      <c r="N6" s="206">
        <f t="shared" ref="N6:N20" si="5">M6-I6</f>
        <v>0</v>
      </c>
      <c r="O6" s="207" t="e">
        <f t="shared" ref="O6:O20" si="6">N6/M6</f>
        <v>#DIV/0!</v>
      </c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</row>
    <row r="7" spans="1:27" ht="169.5" customHeight="1" x14ac:dyDescent="0.15">
      <c r="A7" s="40" t="s">
        <v>112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27400</v>
      </c>
      <c r="G7" s="30">
        <v>31000</v>
      </c>
      <c r="H7" s="203">
        <v>15559.1</v>
      </c>
      <c r="I7" s="203">
        <f t="shared" si="3"/>
        <v>15559.1</v>
      </c>
      <c r="J7" s="19" t="str">
        <f>IFERROR(VLOOKUP($A7,#REF!,7,0),"-")</f>
        <v>-</v>
      </c>
      <c r="K7" s="19" t="str">
        <f>IFERROR(VLOOKUP($A7,#REF!,8,0),"-")</f>
        <v>-</v>
      </c>
      <c r="L7" s="22">
        <v>1</v>
      </c>
      <c r="M7" s="137">
        <f t="shared" si="4"/>
        <v>27400</v>
      </c>
      <c r="N7" s="206">
        <f t="shared" si="5"/>
        <v>11840.9</v>
      </c>
      <c r="O7" s="207">
        <f t="shared" si="6"/>
        <v>0.43214963503649634</v>
      </c>
    </row>
    <row r="8" spans="1:27" ht="121.5" customHeight="1" x14ac:dyDescent="0.15">
      <c r="A8" s="25" t="s">
        <v>196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v>5400</v>
      </c>
      <c r="G8" s="30">
        <v>7300</v>
      </c>
      <c r="H8" s="203">
        <v>2954.2</v>
      </c>
      <c r="I8" s="203">
        <f t="shared" si="3"/>
        <v>5908.4</v>
      </c>
      <c r="J8" s="19" t="str">
        <f>IFERROR(VLOOKUP($A8,#REF!,7,0),"-")</f>
        <v>-</v>
      </c>
      <c r="K8" s="19" t="str">
        <f>IFERROR(VLOOKUP($A8,#REF!,8,0),"-")</f>
        <v>-</v>
      </c>
      <c r="L8" s="22">
        <v>2</v>
      </c>
      <c r="M8" s="137">
        <f t="shared" si="4"/>
        <v>10800</v>
      </c>
      <c r="N8" s="206">
        <f t="shared" si="5"/>
        <v>4891.6000000000004</v>
      </c>
      <c r="O8" s="207">
        <f t="shared" si="6"/>
        <v>0.45292592592592595</v>
      </c>
    </row>
    <row r="9" spans="1:27" ht="151.5" customHeight="1" x14ac:dyDescent="0.15">
      <c r="A9" s="32" t="s">
        <v>111</v>
      </c>
      <c r="B9" s="28" t="str">
        <f>IFERROR(VLOOKUP($A9,#REF!,2,0),"-")</f>
        <v>-</v>
      </c>
      <c r="C9" s="29" t="str">
        <f>IFERROR(VLOOKUP($A9,#REF!,3,0),"-")</f>
        <v>-</v>
      </c>
      <c r="D9" s="33" t="str">
        <f>IFERROR(VLOOKUP($A9,#REF!,4,0),"-")</f>
        <v>-</v>
      </c>
      <c r="E9" s="29" t="str">
        <f>IFERROR(VLOOKUP($A9,#REF!,5,0),"-")</f>
        <v>-</v>
      </c>
      <c r="F9" s="30">
        <v>41600</v>
      </c>
      <c r="G9" s="30">
        <v>35000</v>
      </c>
      <c r="H9" s="30">
        <v>13815.66</v>
      </c>
      <c r="I9" s="30">
        <f t="shared" si="3"/>
        <v>13815.66</v>
      </c>
      <c r="J9" s="33" t="str">
        <f>IFERROR(VLOOKUP($A9,#REF!,7,0),"-")</f>
        <v>-</v>
      </c>
      <c r="K9" s="33" t="str">
        <f>IFERROR(VLOOKUP($A9,#REF!,8,0),"-")</f>
        <v>-</v>
      </c>
      <c r="L9" s="153">
        <v>1</v>
      </c>
      <c r="M9" s="166">
        <f t="shared" si="4"/>
        <v>41600</v>
      </c>
      <c r="N9" s="209">
        <f t="shared" si="5"/>
        <v>27784.34</v>
      </c>
      <c r="O9" s="210">
        <f t="shared" si="6"/>
        <v>0.66789278846153843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118.5" customHeight="1" x14ac:dyDescent="0.15">
      <c r="A10" s="32" t="s">
        <v>50</v>
      </c>
      <c r="B10" s="28" t="str">
        <f>IFERROR(VLOOKUP($A10,#REF!,2,0),"-")</f>
        <v>-</v>
      </c>
      <c r="C10" s="29" t="str">
        <f>IFERROR(VLOOKUP($A10,#REF!,3,0),"-")</f>
        <v>-</v>
      </c>
      <c r="D10" s="33" t="str">
        <f>IFERROR(VLOOKUP($A10,#REF!,4,0),"-")</f>
        <v>-</v>
      </c>
      <c r="E10" s="29" t="str">
        <f>IFERROR(VLOOKUP($A10,#REF!,5,0),"-")</f>
        <v>-</v>
      </c>
      <c r="F10" s="20">
        <v>41000</v>
      </c>
      <c r="G10" s="30">
        <v>41000</v>
      </c>
      <c r="H10" s="30">
        <v>20093.849999999999</v>
      </c>
      <c r="I10" s="30">
        <f t="shared" si="3"/>
        <v>20093.849999999999</v>
      </c>
      <c r="J10" s="33" t="str">
        <f>IFERROR(VLOOKUP($A10,#REF!,7,0),"-")</f>
        <v>-</v>
      </c>
      <c r="K10" s="33" t="str">
        <f>IFERROR(VLOOKUP($A10,#REF!,8,0),"-")</f>
        <v>-</v>
      </c>
      <c r="L10" s="153">
        <v>1</v>
      </c>
      <c r="M10" s="166">
        <f>F10*L10</f>
        <v>41000</v>
      </c>
      <c r="N10" s="209">
        <f t="shared" si="5"/>
        <v>20906.150000000001</v>
      </c>
      <c r="O10" s="210">
        <f t="shared" si="6"/>
        <v>0.5099060975609756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39.5" customHeight="1" x14ac:dyDescent="0.15">
      <c r="A11" s="25" t="s">
        <v>197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6200</v>
      </c>
      <c r="G11" s="30">
        <v>7600</v>
      </c>
      <c r="H11" s="203">
        <v>3147.8</v>
      </c>
      <c r="I11" s="203">
        <f t="shared" si="3"/>
        <v>3147.8</v>
      </c>
      <c r="J11" s="19" t="str">
        <f>IFERROR(VLOOKUP($A11,#REF!,7,0),"-")</f>
        <v>-</v>
      </c>
      <c r="K11" s="19" t="str">
        <f>IFERROR(VLOOKUP($A11,#REF!,8,0),"-")</f>
        <v>-</v>
      </c>
      <c r="L11" s="22">
        <v>1</v>
      </c>
      <c r="M11" s="137">
        <f t="shared" ref="M11:M20" si="7">IFERROR(L11*F11,"-")</f>
        <v>6200</v>
      </c>
      <c r="N11" s="206">
        <f t="shared" si="5"/>
        <v>3052.2</v>
      </c>
      <c r="O11" s="207">
        <f t="shared" si="6"/>
        <v>0.49229032258064515</v>
      </c>
    </row>
    <row r="12" spans="1:27" ht="184.5" customHeight="1" x14ac:dyDescent="0.15">
      <c r="A12" s="25" t="s">
        <v>48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14800</v>
      </c>
      <c r="G12" s="30">
        <v>16000</v>
      </c>
      <c r="H12" s="203">
        <v>8107.48</v>
      </c>
      <c r="I12" s="203">
        <f t="shared" si="3"/>
        <v>16214.96</v>
      </c>
      <c r="J12" s="19" t="str">
        <f>IFERROR(VLOOKUP($A12,#REF!,7,0),"-")</f>
        <v>-</v>
      </c>
      <c r="K12" s="19" t="str">
        <f>IFERROR(VLOOKUP($A12,#REF!,8,0),"-")</f>
        <v>-</v>
      </c>
      <c r="L12" s="22">
        <v>2</v>
      </c>
      <c r="M12" s="137">
        <f t="shared" si="7"/>
        <v>29600</v>
      </c>
      <c r="N12" s="206">
        <f t="shared" si="5"/>
        <v>13385.04</v>
      </c>
      <c r="O12" s="207">
        <f t="shared" si="6"/>
        <v>0.45219729729729735</v>
      </c>
    </row>
    <row r="13" spans="1:27" ht="103.5" customHeight="1" x14ac:dyDescent="0.15">
      <c r="A13" s="25" t="s">
        <v>174</v>
      </c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20">
        <v>4650</v>
      </c>
      <c r="G13" s="30">
        <v>5700</v>
      </c>
      <c r="H13" s="203">
        <v>2290.62</v>
      </c>
      <c r="I13" s="203">
        <f t="shared" si="3"/>
        <v>2290.62</v>
      </c>
      <c r="J13" s="19" t="str">
        <f>IFERROR(VLOOKUP($A13,#REF!,7,0),"-")</f>
        <v>-</v>
      </c>
      <c r="K13" s="19" t="str">
        <f>IFERROR(VLOOKUP($A13,#REF!,8,0),"-")</f>
        <v>-</v>
      </c>
      <c r="L13" s="22">
        <v>1</v>
      </c>
      <c r="M13" s="137">
        <f t="shared" si="7"/>
        <v>4650</v>
      </c>
      <c r="N13" s="206">
        <f t="shared" si="5"/>
        <v>2359.38</v>
      </c>
      <c r="O13" s="207">
        <f t="shared" si="6"/>
        <v>0.50739354838709683</v>
      </c>
    </row>
    <row r="14" spans="1:27" ht="144.75" customHeight="1" x14ac:dyDescent="0.15">
      <c r="A14" s="25" t="s">
        <v>198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20">
        <v>6800</v>
      </c>
      <c r="G14" s="30">
        <v>7800</v>
      </c>
      <c r="H14" s="203">
        <v>3356.13</v>
      </c>
      <c r="I14" s="203">
        <f t="shared" si="3"/>
        <v>3356.13</v>
      </c>
      <c r="J14" s="19" t="str">
        <f>IFERROR(VLOOKUP($A14,#REF!,7,0),"-")</f>
        <v>-</v>
      </c>
      <c r="K14" s="19" t="str">
        <f>IFERROR(VLOOKUP($A14,#REF!,8,0),"-")</f>
        <v>-</v>
      </c>
      <c r="L14" s="22">
        <v>1</v>
      </c>
      <c r="M14" s="137">
        <f t="shared" si="7"/>
        <v>6800</v>
      </c>
      <c r="N14" s="206">
        <f t="shared" si="5"/>
        <v>3443.87</v>
      </c>
      <c r="O14" s="207">
        <f t="shared" si="6"/>
        <v>0.50645147058823525</v>
      </c>
    </row>
    <row r="15" spans="1:27" ht="135" customHeight="1" x14ac:dyDescent="0.15">
      <c r="A15" s="25" t="s">
        <v>49</v>
      </c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20">
        <v>5500</v>
      </c>
      <c r="G15" s="30">
        <v>6100</v>
      </c>
      <c r="H15" s="203">
        <v>2511.5100000000002</v>
      </c>
      <c r="I15" s="203">
        <f t="shared" si="3"/>
        <v>2511.5100000000002</v>
      </c>
      <c r="J15" s="19" t="str">
        <f>IFERROR(VLOOKUP($A15,#REF!,7,0),"-")</f>
        <v>-</v>
      </c>
      <c r="K15" s="19" t="str">
        <f>IFERROR(VLOOKUP($A15,#REF!,8,0),"-")</f>
        <v>-</v>
      </c>
      <c r="L15" s="22">
        <v>1</v>
      </c>
      <c r="M15" s="137">
        <f t="shared" si="7"/>
        <v>5500</v>
      </c>
      <c r="N15" s="206">
        <f t="shared" si="5"/>
        <v>2988.49</v>
      </c>
      <c r="O15" s="207">
        <f t="shared" si="6"/>
        <v>0.54336181818181817</v>
      </c>
    </row>
    <row r="16" spans="1:27" ht="154.5" hidden="1" customHeight="1" x14ac:dyDescent="0.15">
      <c r="A16" s="211" t="s">
        <v>199</v>
      </c>
      <c r="B16" s="199" t="str">
        <f>IFERROR(VLOOKUP($A16,#REF!,2,0),"-")</f>
        <v>-</v>
      </c>
      <c r="C16" s="200" t="str">
        <f>IFERROR(VLOOKUP($A16,#REF!,3,0),"-")</f>
        <v>-</v>
      </c>
      <c r="D16" s="201" t="str">
        <f>IFERROR(VLOOKUP($A16,#REF!,4,0),"-")</f>
        <v>-</v>
      </c>
      <c r="E16" s="200" t="str">
        <f>IFERROR(VLOOKUP($A16,#REF!,5,0),"-")</f>
        <v>-</v>
      </c>
      <c r="F16" s="202">
        <v>35600</v>
      </c>
      <c r="G16" s="30">
        <f>H16*2.5</f>
        <v>58181.75</v>
      </c>
      <c r="H16" s="203">
        <v>23272.7</v>
      </c>
      <c r="I16" s="203">
        <f t="shared" si="3"/>
        <v>0</v>
      </c>
      <c r="J16" s="201" t="str">
        <f>IFERROR(VLOOKUP($A16,#REF!,7,0),"-")</f>
        <v>-</v>
      </c>
      <c r="K16" s="201" t="str">
        <f>IFERROR(VLOOKUP($A16,#REF!,8,0),"-")</f>
        <v>-</v>
      </c>
      <c r="L16" s="204">
        <v>0</v>
      </c>
      <c r="M16" s="205">
        <f t="shared" si="7"/>
        <v>0</v>
      </c>
      <c r="N16" s="206">
        <f t="shared" si="5"/>
        <v>0</v>
      </c>
      <c r="O16" s="207" t="e">
        <f t="shared" si="6"/>
        <v>#DIV/0!</v>
      </c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</row>
    <row r="17" spans="1:15" ht="139.5" customHeight="1" x14ac:dyDescent="0.15">
      <c r="A17" s="25" t="s">
        <v>102</v>
      </c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30">
        <v>11200</v>
      </c>
      <c r="H17" s="203">
        <v>4512.3500000000004</v>
      </c>
      <c r="I17" s="203">
        <f t="shared" si="3"/>
        <v>4512.3500000000004</v>
      </c>
      <c r="J17" s="19" t="str">
        <f>IFERROR(VLOOKUP($A17,#REF!,7,0),"-")</f>
        <v>-</v>
      </c>
      <c r="K17" s="19" t="str">
        <f>IFERROR(VLOOKUP($A17,#REF!,8,0),"-")</f>
        <v>-</v>
      </c>
      <c r="L17" s="22">
        <v>1</v>
      </c>
      <c r="M17" s="137" t="str">
        <f t="shared" si="7"/>
        <v>-</v>
      </c>
      <c r="N17" s="206" t="e">
        <f t="shared" si="5"/>
        <v>#VALUE!</v>
      </c>
      <c r="O17" s="207" t="e">
        <f t="shared" si="6"/>
        <v>#VALUE!</v>
      </c>
    </row>
    <row r="18" spans="1:15" ht="121.5" customHeight="1" x14ac:dyDescent="0.15">
      <c r="A18" s="25" t="s">
        <v>46</v>
      </c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30">
        <v>18100</v>
      </c>
      <c r="H18" s="203">
        <v>7245.6</v>
      </c>
      <c r="I18" s="203">
        <f t="shared" si="3"/>
        <v>7245.6</v>
      </c>
      <c r="J18" s="19" t="str">
        <f>IFERROR(VLOOKUP($A18,#REF!,7,0),"-")</f>
        <v>-</v>
      </c>
      <c r="K18" s="19" t="str">
        <f>IFERROR(VLOOKUP($A18,#REF!,8,0),"-")</f>
        <v>-</v>
      </c>
      <c r="L18" s="22">
        <v>1</v>
      </c>
      <c r="M18" s="137" t="str">
        <f t="shared" si="7"/>
        <v>-</v>
      </c>
      <c r="N18" s="206" t="e">
        <f t="shared" si="5"/>
        <v>#VALUE!</v>
      </c>
      <c r="O18" s="207" t="e">
        <f t="shared" si="6"/>
        <v>#VALUE!</v>
      </c>
    </row>
    <row r="19" spans="1:15" ht="160.5" customHeight="1" x14ac:dyDescent="0.15">
      <c r="A19" s="25" t="s">
        <v>22</v>
      </c>
      <c r="B19" s="11" t="str">
        <f>IFERROR(VLOOKUP($A19,#REF!,2,0),"-")</f>
        <v>-</v>
      </c>
      <c r="C19" s="36" t="s">
        <v>200</v>
      </c>
      <c r="D19" s="19" t="str">
        <f>IFERROR(VLOOKUP($A19,#REF!,4,0),"-")</f>
        <v>-</v>
      </c>
      <c r="E19" s="18" t="str">
        <f>IFERROR(VLOOKUP($A19,#REF!,5,0),"-")</f>
        <v>-</v>
      </c>
      <c r="F19" s="212">
        <f>7000*2.5</f>
        <v>17500</v>
      </c>
      <c r="G19" s="30">
        <f>H19*2.5</f>
        <v>32492.25</v>
      </c>
      <c r="H19" s="203">
        <v>12996.9</v>
      </c>
      <c r="I19" s="203">
        <f t="shared" si="3"/>
        <v>12996.9</v>
      </c>
      <c r="J19" s="19" t="str">
        <f>IFERROR(VLOOKUP($A19,#REF!,7,0),"-")</f>
        <v>-</v>
      </c>
      <c r="K19" s="19" t="str">
        <f>IFERROR(VLOOKUP($A19,#REF!,8,0),"-")</f>
        <v>-</v>
      </c>
      <c r="L19" s="22">
        <v>1</v>
      </c>
      <c r="M19" s="137">
        <f t="shared" si="7"/>
        <v>17500</v>
      </c>
      <c r="N19" s="206">
        <f t="shared" si="5"/>
        <v>4503.1000000000004</v>
      </c>
      <c r="O19" s="207">
        <f t="shared" si="6"/>
        <v>0.25731999999999999</v>
      </c>
    </row>
    <row r="20" spans="1:15" ht="198" customHeight="1" x14ac:dyDescent="0.15">
      <c r="A20" s="138" t="s">
        <v>201</v>
      </c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20">
        <v>5900</v>
      </c>
      <c r="G20" s="30">
        <v>4600</v>
      </c>
      <c r="H20" s="203">
        <v>1878.2</v>
      </c>
      <c r="I20" s="203">
        <f t="shared" si="3"/>
        <v>1878.2</v>
      </c>
      <c r="J20" s="19" t="str">
        <f>IFERROR(VLOOKUP($A20,#REF!,7,0),"-")</f>
        <v>-</v>
      </c>
      <c r="K20" s="19" t="str">
        <f>IFERROR(VLOOKUP($A20,#REF!,8,0),"-")</f>
        <v>-</v>
      </c>
      <c r="L20" s="22">
        <v>1</v>
      </c>
      <c r="M20" s="137">
        <f t="shared" si="7"/>
        <v>5900</v>
      </c>
      <c r="N20" s="206">
        <f t="shared" si="5"/>
        <v>4021.8</v>
      </c>
      <c r="O20" s="207">
        <f t="shared" si="6"/>
        <v>0.6816610169491526</v>
      </c>
    </row>
    <row r="21" spans="1:15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52"/>
      <c r="H21" s="213"/>
      <c r="I21" s="213"/>
      <c r="J21" s="19" t="str">
        <f>IFERROR(VLOOKUP($A21,#REF!,7,0),"-")</f>
        <v>-</v>
      </c>
      <c r="K21" s="19" t="str">
        <f>IFERROR(VLOOKUP($A21,#REF!,8,0),"-")</f>
        <v>-</v>
      </c>
      <c r="L21" s="11"/>
      <c r="M21" s="42"/>
      <c r="N21" s="208"/>
      <c r="O21" s="207"/>
    </row>
    <row r="22" spans="1:15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52"/>
      <c r="H22" s="213"/>
      <c r="I22" s="213"/>
      <c r="J22" s="19" t="str">
        <f>IFERROR(VLOOKUP($A22,#REF!,7,0),"-")</f>
        <v>-</v>
      </c>
      <c r="K22" s="19" t="str">
        <f>IFERROR(VLOOKUP($A22,#REF!,8,0),"-")</f>
        <v>-</v>
      </c>
      <c r="L22" s="11"/>
      <c r="M22" s="42"/>
      <c r="N22" s="208"/>
      <c r="O22" s="207"/>
    </row>
    <row r="23" spans="1:15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52"/>
      <c r="H23" s="213"/>
      <c r="I23" s="213"/>
      <c r="J23" s="19" t="str">
        <f>IFERROR(VLOOKUP($A23,#REF!,7,0),"-")</f>
        <v>-</v>
      </c>
      <c r="K23" s="19" t="str">
        <f>IFERROR(VLOOKUP($A23,#REF!,8,0),"-")</f>
        <v>-</v>
      </c>
      <c r="L23" s="11"/>
      <c r="M23" s="42"/>
      <c r="N23" s="208"/>
      <c r="O23" s="207"/>
    </row>
    <row r="24" spans="1:15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52"/>
      <c r="H24" s="213"/>
      <c r="I24" s="213"/>
      <c r="J24" s="19" t="str">
        <f>IFERROR(VLOOKUP($A24,#REF!,7,0),"-")</f>
        <v>-</v>
      </c>
      <c r="K24" s="19" t="str">
        <f>IFERROR(VLOOKUP($A24,#REF!,8,0),"-")</f>
        <v>-</v>
      </c>
      <c r="L24" s="11"/>
      <c r="M24" s="42"/>
      <c r="N24" s="208"/>
      <c r="O24" s="207"/>
    </row>
    <row r="25" spans="1:15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52"/>
      <c r="H25" s="213"/>
      <c r="I25" s="213"/>
      <c r="J25" s="19" t="str">
        <f>IFERROR(VLOOKUP($A25,#REF!,7,0),"-")</f>
        <v>-</v>
      </c>
      <c r="K25" s="19" t="str">
        <f>IFERROR(VLOOKUP($A25,#REF!,8,0),"-")</f>
        <v>-</v>
      </c>
      <c r="L25" s="11"/>
      <c r="M25" s="42"/>
      <c r="N25" s="208"/>
      <c r="O25" s="207"/>
    </row>
    <row r="26" spans="1:15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52"/>
      <c r="H26" s="213"/>
      <c r="I26" s="213"/>
      <c r="J26" s="19" t="str">
        <f>IFERROR(VLOOKUP($A26,#REF!,7,0),"-")</f>
        <v>-</v>
      </c>
      <c r="K26" s="19" t="str">
        <f>IFERROR(VLOOKUP($A26,#REF!,8,0),"-")</f>
        <v>-</v>
      </c>
      <c r="L26" s="11"/>
      <c r="M26" s="42"/>
      <c r="N26" s="208"/>
      <c r="O26" s="207"/>
    </row>
    <row r="27" spans="1:15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52"/>
      <c r="H27" s="213"/>
      <c r="I27" s="213"/>
      <c r="J27" s="19" t="str">
        <f>IFERROR(VLOOKUP($A27,#REF!,7,0),"-")</f>
        <v>-</v>
      </c>
      <c r="K27" s="19" t="str">
        <f>IFERROR(VLOOKUP($A27,#REF!,8,0),"-")</f>
        <v>-</v>
      </c>
      <c r="L27" s="11"/>
      <c r="M27" s="42"/>
      <c r="N27" s="208"/>
      <c r="O27" s="207"/>
    </row>
    <row r="28" spans="1:15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52"/>
      <c r="H28" s="213"/>
      <c r="I28" s="213"/>
      <c r="J28" s="19" t="str">
        <f>IFERROR(VLOOKUP($A28,#REF!,7,0),"-")</f>
        <v>-</v>
      </c>
      <c r="K28" s="19" t="str">
        <f>IFERROR(VLOOKUP($A28,#REF!,8,0),"-")</f>
        <v>-</v>
      </c>
      <c r="L28" s="11"/>
      <c r="M28" s="42"/>
      <c r="N28" s="208"/>
      <c r="O28" s="207"/>
    </row>
    <row r="29" spans="1:15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52"/>
      <c r="H29" s="213"/>
      <c r="I29" s="213"/>
      <c r="J29" s="19" t="str">
        <f>IFERROR(VLOOKUP($A29,#REF!,7,0),"-")</f>
        <v>-</v>
      </c>
      <c r="K29" s="19" t="str">
        <f>IFERROR(VLOOKUP($A29,#REF!,8,0),"-")</f>
        <v>-</v>
      </c>
      <c r="L29" s="11"/>
      <c r="M29" s="42"/>
      <c r="N29" s="208"/>
      <c r="O29" s="207"/>
    </row>
    <row r="30" spans="1:15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52"/>
      <c r="H30" s="213"/>
      <c r="I30" s="213"/>
      <c r="J30" s="19" t="str">
        <f>IFERROR(VLOOKUP($A30,#REF!,7,0),"-")</f>
        <v>-</v>
      </c>
      <c r="K30" s="19" t="str">
        <f>IFERROR(VLOOKUP($A30,#REF!,8,0),"-")</f>
        <v>-</v>
      </c>
      <c r="L30" s="11"/>
      <c r="M30" s="42"/>
      <c r="N30" s="208"/>
      <c r="O30" s="207"/>
    </row>
    <row r="31" spans="1:15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52"/>
      <c r="H31" s="213"/>
      <c r="I31" s="213"/>
      <c r="J31" s="19" t="str">
        <f>IFERROR(VLOOKUP($A31,#REF!,7,0),"-")</f>
        <v>-</v>
      </c>
      <c r="K31" s="19" t="str">
        <f>IFERROR(VLOOKUP($A31,#REF!,8,0),"-")</f>
        <v>-</v>
      </c>
      <c r="L31" s="11"/>
      <c r="M31" s="42"/>
    </row>
    <row r="32" spans="1:15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52"/>
      <c r="H32" s="213"/>
      <c r="I32" s="213"/>
      <c r="J32" s="19" t="str">
        <f>IFERROR(VLOOKUP($A32,#REF!,7,0),"-")</f>
        <v>-</v>
      </c>
      <c r="K32" s="19" t="str">
        <f>IFERROR(VLOOKUP($A32,#REF!,8,0),"-")</f>
        <v>-</v>
      </c>
      <c r="L32" s="11"/>
      <c r="M32" s="42"/>
    </row>
    <row r="33" spans="1:13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52"/>
      <c r="H33" s="213"/>
      <c r="I33" s="213"/>
      <c r="J33" s="19" t="str">
        <f>IFERROR(VLOOKUP($A33,#REF!,7,0),"-")</f>
        <v>-</v>
      </c>
      <c r="K33" s="19" t="str">
        <f>IFERROR(VLOOKUP($A33,#REF!,8,0),"-")</f>
        <v>-</v>
      </c>
      <c r="L33" s="11"/>
      <c r="M33" s="42"/>
    </row>
    <row r="34" spans="1:13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52"/>
      <c r="H34" s="213"/>
      <c r="I34" s="213"/>
      <c r="J34" s="19" t="str">
        <f>IFERROR(VLOOKUP($A34,#REF!,7,0),"-")</f>
        <v>-</v>
      </c>
      <c r="K34" s="19" t="str">
        <f>IFERROR(VLOOKUP($A34,#REF!,8,0),"-")</f>
        <v>-</v>
      </c>
      <c r="L34" s="11"/>
      <c r="M34" s="42"/>
    </row>
    <row r="35" spans="1:13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52"/>
      <c r="H35" s="213"/>
      <c r="I35" s="213"/>
      <c r="J35" s="19" t="str">
        <f>IFERROR(VLOOKUP($A35,#REF!,7,0),"-")</f>
        <v>-</v>
      </c>
      <c r="K35" s="19" t="str">
        <f>IFERROR(VLOOKUP($A35,#REF!,8,0),"-")</f>
        <v>-</v>
      </c>
      <c r="L35" s="11"/>
      <c r="M35" s="42"/>
    </row>
    <row r="36" spans="1:13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52"/>
      <c r="H36" s="213"/>
      <c r="I36" s="213"/>
      <c r="J36" s="19" t="str">
        <f>IFERROR(VLOOKUP($A36,#REF!,7,0),"-")</f>
        <v>-</v>
      </c>
      <c r="K36" s="19" t="str">
        <f>IFERROR(VLOOKUP($A36,#REF!,8,0),"-")</f>
        <v>-</v>
      </c>
      <c r="L36" s="11"/>
      <c r="M36" s="42"/>
    </row>
    <row r="37" spans="1:13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52"/>
      <c r="H37" s="213"/>
      <c r="I37" s="213"/>
      <c r="J37" s="19" t="str">
        <f>IFERROR(VLOOKUP($A37,#REF!,7,0),"-")</f>
        <v>-</v>
      </c>
      <c r="K37" s="19" t="str">
        <f>IFERROR(VLOOKUP($A37,#REF!,8,0),"-")</f>
        <v>-</v>
      </c>
      <c r="L37" s="11"/>
      <c r="M37" s="42"/>
    </row>
    <row r="38" spans="1:13" ht="14" x14ac:dyDescent="0.15">
      <c r="A38" s="25"/>
      <c r="B38" s="11" t="str">
        <f>IFERROR(VLOOKUP($A38,#REF!,2,0),"-")</f>
        <v>-</v>
      </c>
      <c r="C38" s="18" t="str">
        <f>IFERROR(VLOOKUP($A38,#REF!,3,0),"-")</f>
        <v>-</v>
      </c>
      <c r="D38" s="19" t="str">
        <f>IFERROR(VLOOKUP($A38,#REF!,4,0),"-")</f>
        <v>-</v>
      </c>
      <c r="E38" s="18" t="str">
        <f>IFERROR(VLOOKUP($A38,#REF!,5,0),"-")</f>
        <v>-</v>
      </c>
      <c r="F38" s="35" t="str">
        <f>IFERROR(VLOOKUP($A38,#REF!,6,0),"-")</f>
        <v>-</v>
      </c>
      <c r="G38" s="152"/>
      <c r="H38" s="213"/>
      <c r="I38" s="213"/>
      <c r="J38" s="19" t="str">
        <f>IFERROR(VLOOKUP($A38,#REF!,7,0),"-")</f>
        <v>-</v>
      </c>
      <c r="K38" s="19" t="str">
        <f>IFERROR(VLOOKUP($A38,#REF!,8,0),"-")</f>
        <v>-</v>
      </c>
      <c r="L38" s="11"/>
      <c r="M38" s="42"/>
    </row>
    <row r="39" spans="1:13" ht="14" x14ac:dyDescent="0.15">
      <c r="A39" s="25"/>
      <c r="B39" s="11" t="str">
        <f>IFERROR(VLOOKUP($A39,#REF!,2,0),"-")</f>
        <v>-</v>
      </c>
      <c r="C39" s="18" t="str">
        <f>IFERROR(VLOOKUP($A39,#REF!,3,0),"-")</f>
        <v>-</v>
      </c>
      <c r="D39" s="19" t="str">
        <f>IFERROR(VLOOKUP($A39,#REF!,4,0),"-")</f>
        <v>-</v>
      </c>
      <c r="E39" s="18" t="str">
        <f>IFERROR(VLOOKUP($A39,#REF!,5,0),"-")</f>
        <v>-</v>
      </c>
      <c r="F39" s="35" t="str">
        <f>IFERROR(VLOOKUP($A39,#REF!,6,0),"-")</f>
        <v>-</v>
      </c>
      <c r="G39" s="152"/>
      <c r="H39" s="213"/>
      <c r="I39" s="213"/>
      <c r="J39" s="19" t="str">
        <f>IFERROR(VLOOKUP($A39,#REF!,7,0),"-")</f>
        <v>-</v>
      </c>
      <c r="K39" s="19" t="str">
        <f>IFERROR(VLOOKUP($A39,#REF!,8,0),"-")</f>
        <v>-</v>
      </c>
      <c r="L39" s="11"/>
      <c r="M39" s="42"/>
    </row>
    <row r="40" spans="1:13" ht="13" x14ac:dyDescent="0.15">
      <c r="A40" s="43"/>
      <c r="B40" s="11"/>
      <c r="C40" s="18"/>
      <c r="D40" s="19"/>
      <c r="E40" s="18"/>
      <c r="F40" s="35"/>
      <c r="G40" s="152"/>
      <c r="H40" s="213"/>
      <c r="I40" s="213"/>
      <c r="J40" s="18"/>
      <c r="K40" s="18"/>
      <c r="L40" s="11"/>
      <c r="M40" s="42"/>
    </row>
    <row r="41" spans="1:13" ht="13" x14ac:dyDescent="0.15">
      <c r="A41" s="43"/>
      <c r="B41" s="11"/>
      <c r="C41" s="18"/>
      <c r="D41" s="19"/>
      <c r="E41" s="18"/>
      <c r="F41" s="35"/>
      <c r="G41" s="152"/>
      <c r="H41" s="213"/>
      <c r="I41" s="213"/>
      <c r="J41" s="18"/>
      <c r="K41" s="18"/>
      <c r="L41" s="11"/>
      <c r="M41" s="42"/>
    </row>
    <row r="42" spans="1:13" ht="13" x14ac:dyDescent="0.15">
      <c r="A42" s="43"/>
      <c r="B42" s="11"/>
      <c r="C42" s="18"/>
      <c r="D42" s="19"/>
      <c r="E42" s="18"/>
      <c r="F42" s="35"/>
      <c r="G42" s="152"/>
      <c r="H42" s="213"/>
      <c r="I42" s="213"/>
      <c r="J42" s="18"/>
      <c r="K42" s="18"/>
      <c r="L42" s="11"/>
      <c r="M42" s="42"/>
    </row>
    <row r="43" spans="1:13" ht="13" x14ac:dyDescent="0.15">
      <c r="A43" s="43"/>
      <c r="B43" s="11"/>
      <c r="C43" s="18"/>
      <c r="D43" s="19"/>
      <c r="E43" s="18"/>
      <c r="F43" s="35"/>
      <c r="G43" s="152"/>
      <c r="H43" s="213"/>
      <c r="I43" s="213"/>
      <c r="J43" s="18"/>
      <c r="K43" s="18"/>
      <c r="L43" s="11"/>
      <c r="M43" s="42"/>
    </row>
    <row r="44" spans="1:13" ht="13" x14ac:dyDescent="0.15">
      <c r="A44" s="43"/>
      <c r="B44" s="11"/>
      <c r="C44" s="18"/>
      <c r="D44" s="19"/>
      <c r="E44" s="18"/>
      <c r="F44" s="35"/>
      <c r="G44" s="152"/>
      <c r="H44" s="213"/>
      <c r="I44" s="213"/>
      <c r="J44" s="18"/>
      <c r="K44" s="18"/>
      <c r="L44" s="11"/>
      <c r="M44" s="42"/>
    </row>
    <row r="45" spans="1:13" ht="13" x14ac:dyDescent="0.15">
      <c r="A45" s="43"/>
      <c r="B45" s="11"/>
      <c r="C45" s="18"/>
      <c r="D45" s="19"/>
      <c r="E45" s="18"/>
      <c r="F45" s="35"/>
      <c r="G45" s="152"/>
      <c r="H45" s="213"/>
      <c r="I45" s="213"/>
      <c r="J45" s="18"/>
      <c r="K45" s="18"/>
      <c r="L45" s="11"/>
      <c r="M45" s="42"/>
    </row>
    <row r="46" spans="1:13" ht="13" x14ac:dyDescent="0.15">
      <c r="A46" s="43"/>
      <c r="B46" s="11"/>
      <c r="C46" s="18"/>
      <c r="D46" s="19"/>
      <c r="E46" s="18"/>
      <c r="F46" s="35"/>
      <c r="G46" s="152"/>
      <c r="H46" s="213"/>
      <c r="I46" s="213"/>
      <c r="J46" s="18"/>
      <c r="K46" s="18"/>
      <c r="L46" s="11"/>
      <c r="M46" s="42"/>
    </row>
    <row r="47" spans="1:13" ht="13" x14ac:dyDescent="0.15">
      <c r="A47" s="43"/>
      <c r="B47" s="11"/>
      <c r="C47" s="18"/>
      <c r="D47" s="19"/>
      <c r="E47" s="18"/>
      <c r="F47" s="35"/>
      <c r="G47" s="152"/>
      <c r="H47" s="213"/>
      <c r="I47" s="213"/>
      <c r="J47" s="18"/>
      <c r="K47" s="18"/>
      <c r="L47" s="11"/>
      <c r="M47" s="42"/>
    </row>
    <row r="48" spans="1:13" ht="13" x14ac:dyDescent="0.15">
      <c r="A48" s="43"/>
      <c r="B48" s="11"/>
      <c r="C48" s="18"/>
      <c r="D48" s="19"/>
      <c r="E48" s="18"/>
      <c r="F48" s="35"/>
      <c r="G48" s="152"/>
      <c r="H48" s="213"/>
      <c r="I48" s="213"/>
      <c r="J48" s="18"/>
      <c r="K48" s="18"/>
      <c r="L48" s="11"/>
      <c r="M48" s="42"/>
    </row>
    <row r="49" spans="1:13" ht="13" x14ac:dyDescent="0.15">
      <c r="A49" s="43"/>
      <c r="B49" s="11"/>
      <c r="C49" s="18"/>
      <c r="D49" s="19"/>
      <c r="E49" s="18"/>
      <c r="F49" s="35"/>
      <c r="G49" s="152"/>
      <c r="H49" s="213"/>
      <c r="I49" s="213"/>
      <c r="J49" s="18"/>
      <c r="K49" s="18"/>
      <c r="L49" s="11"/>
      <c r="M49" s="42"/>
    </row>
    <row r="50" spans="1:13" ht="13" x14ac:dyDescent="0.15">
      <c r="A50" s="43"/>
      <c r="B50" s="11"/>
      <c r="C50" s="18"/>
      <c r="D50" s="19"/>
      <c r="E50" s="18"/>
      <c r="F50" s="35"/>
      <c r="G50" s="152"/>
      <c r="H50" s="213"/>
      <c r="I50" s="213"/>
      <c r="J50" s="18"/>
      <c r="K50" s="18"/>
      <c r="L50" s="11"/>
      <c r="M50" s="42"/>
    </row>
    <row r="51" spans="1:13" ht="13" x14ac:dyDescent="0.15">
      <c r="A51" s="43"/>
      <c r="B51" s="11"/>
      <c r="C51" s="18"/>
      <c r="D51" s="19"/>
      <c r="E51" s="18"/>
      <c r="F51" s="35"/>
      <c r="G51" s="152"/>
      <c r="H51" s="213"/>
      <c r="I51" s="213"/>
      <c r="J51" s="18"/>
      <c r="K51" s="18"/>
      <c r="L51" s="11"/>
      <c r="M51" s="42"/>
    </row>
    <row r="52" spans="1:13" ht="13" x14ac:dyDescent="0.15">
      <c r="A52" s="43"/>
      <c r="B52" s="11"/>
      <c r="C52" s="18"/>
      <c r="D52" s="19"/>
      <c r="E52" s="18"/>
      <c r="F52" s="35"/>
      <c r="G52" s="152"/>
      <c r="H52" s="213"/>
      <c r="I52" s="213"/>
      <c r="J52" s="18"/>
      <c r="K52" s="18"/>
      <c r="L52" s="11"/>
      <c r="M52" s="42"/>
    </row>
    <row r="53" spans="1:13" ht="13" x14ac:dyDescent="0.15">
      <c r="A53" s="43"/>
      <c r="B53" s="11"/>
      <c r="C53" s="18"/>
      <c r="D53" s="19"/>
      <c r="E53" s="18"/>
      <c r="F53" s="35"/>
      <c r="G53" s="152"/>
      <c r="H53" s="213"/>
      <c r="I53" s="213"/>
      <c r="J53" s="18"/>
      <c r="K53" s="18"/>
      <c r="L53" s="11"/>
      <c r="M53" s="42"/>
    </row>
    <row r="54" spans="1:13" ht="13" x14ac:dyDescent="0.15">
      <c r="A54" s="43"/>
      <c r="B54" s="11"/>
      <c r="C54" s="18"/>
      <c r="D54" s="19"/>
      <c r="E54" s="18"/>
      <c r="F54" s="35"/>
      <c r="G54" s="152"/>
      <c r="H54" s="213"/>
      <c r="I54" s="213"/>
      <c r="J54" s="18"/>
      <c r="K54" s="18"/>
      <c r="L54" s="11"/>
      <c r="M54" s="42"/>
    </row>
    <row r="55" spans="1:13" ht="13" x14ac:dyDescent="0.15">
      <c r="A55" s="43"/>
      <c r="B55" s="11"/>
      <c r="C55" s="18"/>
      <c r="D55" s="19"/>
      <c r="E55" s="18"/>
      <c r="F55" s="35"/>
      <c r="G55" s="152"/>
      <c r="H55" s="213"/>
      <c r="I55" s="213"/>
      <c r="J55" s="18"/>
      <c r="K55" s="18"/>
      <c r="L55" s="11"/>
      <c r="M55" s="42"/>
    </row>
    <row r="56" spans="1:13" ht="13" x14ac:dyDescent="0.15">
      <c r="A56" s="43"/>
      <c r="B56" s="11"/>
      <c r="C56" s="18"/>
      <c r="D56" s="19"/>
      <c r="E56" s="18"/>
      <c r="F56" s="35"/>
      <c r="G56" s="152"/>
      <c r="H56" s="213"/>
      <c r="I56" s="213"/>
      <c r="J56" s="18"/>
      <c r="K56" s="18"/>
      <c r="L56" s="11"/>
      <c r="M56" s="42"/>
    </row>
    <row r="57" spans="1:13" ht="13" x14ac:dyDescent="0.15">
      <c r="A57" s="43"/>
      <c r="B57" s="11"/>
      <c r="C57" s="18"/>
      <c r="D57" s="19"/>
      <c r="E57" s="18"/>
      <c r="F57" s="35"/>
      <c r="G57" s="152"/>
      <c r="H57" s="213"/>
      <c r="I57" s="213"/>
      <c r="J57" s="18"/>
      <c r="K57" s="18"/>
      <c r="L57" s="11"/>
      <c r="M57" s="42"/>
    </row>
    <row r="58" spans="1:13" ht="13" x14ac:dyDescent="0.15">
      <c r="A58" s="43"/>
      <c r="B58" s="11"/>
      <c r="C58" s="18"/>
      <c r="D58" s="19"/>
      <c r="E58" s="18"/>
      <c r="F58" s="35"/>
      <c r="G58" s="152"/>
      <c r="H58" s="213"/>
      <c r="I58" s="213"/>
      <c r="J58" s="18"/>
      <c r="K58" s="18"/>
      <c r="L58" s="11"/>
      <c r="M58" s="42"/>
    </row>
    <row r="59" spans="1:13" ht="13" x14ac:dyDescent="0.15">
      <c r="A59" s="43"/>
      <c r="B59" s="11"/>
      <c r="C59" s="18"/>
      <c r="D59" s="19"/>
      <c r="E59" s="18"/>
      <c r="F59" s="35"/>
      <c r="G59" s="152"/>
      <c r="H59" s="213"/>
      <c r="I59" s="213"/>
      <c r="J59" s="18"/>
      <c r="K59" s="18"/>
      <c r="L59" s="11"/>
      <c r="M59" s="42"/>
    </row>
    <row r="60" spans="1:13" ht="13" x14ac:dyDescent="0.15">
      <c r="A60" s="43"/>
      <c r="B60" s="11"/>
      <c r="C60" s="18"/>
      <c r="D60" s="19"/>
      <c r="E60" s="18"/>
      <c r="F60" s="35"/>
      <c r="G60" s="152"/>
      <c r="H60" s="213"/>
      <c r="I60" s="213"/>
      <c r="J60" s="18"/>
      <c r="K60" s="18"/>
      <c r="L60" s="11"/>
      <c r="M60" s="42"/>
    </row>
    <row r="61" spans="1:13" ht="13" x14ac:dyDescent="0.15">
      <c r="A61" s="43"/>
      <c r="B61" s="11"/>
      <c r="C61" s="18"/>
      <c r="D61" s="19"/>
      <c r="E61" s="18"/>
      <c r="F61" s="35"/>
      <c r="G61" s="152"/>
      <c r="H61" s="213"/>
      <c r="I61" s="213"/>
      <c r="J61" s="18"/>
      <c r="K61" s="18"/>
      <c r="L61" s="11"/>
      <c r="M61" s="42"/>
    </row>
    <row r="62" spans="1:13" ht="13" x14ac:dyDescent="0.15">
      <c r="A62" s="43"/>
      <c r="B62" s="11"/>
      <c r="C62" s="18"/>
      <c r="D62" s="19"/>
      <c r="E62" s="18"/>
      <c r="F62" s="35"/>
      <c r="G62" s="152"/>
      <c r="H62" s="213"/>
      <c r="I62" s="213"/>
      <c r="J62" s="18"/>
      <c r="K62" s="18"/>
      <c r="L62" s="11"/>
      <c r="M62" s="42"/>
    </row>
    <row r="63" spans="1:13" ht="13" x14ac:dyDescent="0.15">
      <c r="A63" s="43"/>
      <c r="B63" s="11"/>
      <c r="C63" s="18"/>
      <c r="D63" s="19"/>
      <c r="E63" s="18"/>
      <c r="F63" s="35"/>
      <c r="G63" s="152"/>
      <c r="H63" s="213"/>
      <c r="I63" s="213"/>
      <c r="J63" s="18"/>
      <c r="K63" s="18"/>
      <c r="L63" s="11"/>
      <c r="M63" s="42"/>
    </row>
    <row r="64" spans="1:13" ht="13" x14ac:dyDescent="0.15">
      <c r="A64" s="43"/>
      <c r="B64" s="11"/>
      <c r="C64" s="18"/>
      <c r="D64" s="19"/>
      <c r="E64" s="18"/>
      <c r="F64" s="35"/>
      <c r="G64" s="152"/>
      <c r="H64" s="213"/>
      <c r="I64" s="213"/>
      <c r="J64" s="18"/>
      <c r="K64" s="18"/>
      <c r="L64" s="11"/>
      <c r="M64" s="42"/>
    </row>
    <row r="65" spans="1:13" ht="13" x14ac:dyDescent="0.15">
      <c r="A65" s="43"/>
      <c r="B65" s="11"/>
      <c r="C65" s="18"/>
      <c r="D65" s="19"/>
      <c r="E65" s="18"/>
      <c r="F65" s="35"/>
      <c r="G65" s="152"/>
      <c r="H65" s="213"/>
      <c r="I65" s="213"/>
      <c r="J65" s="18"/>
      <c r="K65" s="18"/>
      <c r="L65" s="11"/>
      <c r="M65" s="42"/>
    </row>
    <row r="66" spans="1:13" ht="13" x14ac:dyDescent="0.15">
      <c r="A66" s="43"/>
      <c r="B66" s="11"/>
      <c r="C66" s="18"/>
      <c r="D66" s="19"/>
      <c r="E66" s="18"/>
      <c r="F66" s="35"/>
      <c r="G66" s="152"/>
      <c r="H66" s="213"/>
      <c r="I66" s="213"/>
      <c r="J66" s="18"/>
      <c r="K66" s="18"/>
      <c r="L66" s="11"/>
      <c r="M66" s="42"/>
    </row>
    <row r="67" spans="1:13" ht="13" x14ac:dyDescent="0.15">
      <c r="A67" s="43"/>
      <c r="B67" s="11"/>
      <c r="C67" s="18"/>
      <c r="D67" s="19"/>
      <c r="E67" s="18"/>
      <c r="F67" s="35"/>
      <c r="G67" s="152"/>
      <c r="H67" s="213"/>
      <c r="I67" s="213"/>
      <c r="J67" s="18"/>
      <c r="K67" s="18"/>
      <c r="L67" s="11"/>
      <c r="M67" s="42"/>
    </row>
    <row r="68" spans="1:13" ht="13" x14ac:dyDescent="0.15">
      <c r="A68" s="43"/>
      <c r="B68" s="11"/>
      <c r="C68" s="18"/>
      <c r="D68" s="19"/>
      <c r="E68" s="18"/>
      <c r="F68" s="35"/>
      <c r="G68" s="152"/>
      <c r="H68" s="213"/>
      <c r="I68" s="213"/>
      <c r="J68" s="18"/>
      <c r="K68" s="18"/>
      <c r="L68" s="11"/>
      <c r="M68" s="42"/>
    </row>
    <row r="69" spans="1:13" ht="13" x14ac:dyDescent="0.15">
      <c r="A69" s="43"/>
      <c r="B69" s="11"/>
      <c r="C69" s="18"/>
      <c r="D69" s="19"/>
      <c r="E69" s="18"/>
      <c r="F69" s="35"/>
      <c r="G69" s="152"/>
      <c r="H69" s="213"/>
      <c r="I69" s="213"/>
      <c r="J69" s="18"/>
      <c r="K69" s="18"/>
      <c r="L69" s="11"/>
      <c r="M69" s="42"/>
    </row>
    <row r="70" spans="1:13" ht="13" x14ac:dyDescent="0.15">
      <c r="A70" s="43"/>
      <c r="B70" s="11"/>
      <c r="C70" s="18"/>
      <c r="D70" s="19"/>
      <c r="E70" s="18"/>
      <c r="F70" s="35"/>
      <c r="G70" s="152"/>
      <c r="H70" s="213"/>
      <c r="I70" s="213"/>
      <c r="J70" s="18"/>
      <c r="K70" s="18"/>
      <c r="L70" s="11"/>
      <c r="M70" s="42"/>
    </row>
    <row r="71" spans="1:13" ht="13" x14ac:dyDescent="0.15">
      <c r="A71" s="43"/>
      <c r="B71" s="11"/>
      <c r="C71" s="18"/>
      <c r="D71" s="19"/>
      <c r="E71" s="18"/>
      <c r="F71" s="35"/>
      <c r="G71" s="152"/>
      <c r="H71" s="213"/>
      <c r="I71" s="213"/>
      <c r="J71" s="18"/>
      <c r="K71" s="18"/>
      <c r="L71" s="11"/>
      <c r="M71" s="42"/>
    </row>
    <row r="72" spans="1:13" ht="13" x14ac:dyDescent="0.15">
      <c r="A72" s="43"/>
      <c r="B72" s="11"/>
      <c r="C72" s="18"/>
      <c r="D72" s="19"/>
      <c r="E72" s="18"/>
      <c r="F72" s="35"/>
      <c r="G72" s="152"/>
      <c r="H72" s="213"/>
      <c r="I72" s="213"/>
      <c r="J72" s="18"/>
      <c r="K72" s="18"/>
      <c r="L72" s="11"/>
      <c r="M72" s="42"/>
    </row>
    <row r="73" spans="1:13" ht="13" x14ac:dyDescent="0.15">
      <c r="A73" s="43"/>
      <c r="B73" s="11"/>
      <c r="C73" s="18"/>
      <c r="D73" s="19"/>
      <c r="E73" s="18"/>
      <c r="F73" s="35"/>
      <c r="G73" s="152"/>
      <c r="H73" s="213"/>
      <c r="I73" s="213"/>
      <c r="J73" s="18"/>
      <c r="K73" s="18"/>
      <c r="L73" s="11"/>
      <c r="M73" s="42"/>
    </row>
    <row r="74" spans="1:13" ht="13" x14ac:dyDescent="0.15">
      <c r="A74" s="43"/>
      <c r="B74" s="11"/>
      <c r="C74" s="18"/>
      <c r="D74" s="19"/>
      <c r="E74" s="18"/>
      <c r="F74" s="35"/>
      <c r="G74" s="152"/>
      <c r="H74" s="213"/>
      <c r="I74" s="213"/>
      <c r="J74" s="18"/>
      <c r="K74" s="18"/>
      <c r="L74" s="11"/>
      <c r="M74" s="42"/>
    </row>
    <row r="75" spans="1:13" ht="13" x14ac:dyDescent="0.15">
      <c r="A75" s="43"/>
      <c r="B75" s="11"/>
      <c r="C75" s="18"/>
      <c r="D75" s="19"/>
      <c r="E75" s="18"/>
      <c r="F75" s="35"/>
      <c r="G75" s="152"/>
      <c r="H75" s="213"/>
      <c r="I75" s="213"/>
      <c r="J75" s="18"/>
      <c r="K75" s="18"/>
      <c r="L75" s="11"/>
      <c r="M75" s="42"/>
    </row>
    <row r="76" spans="1:13" ht="13" x14ac:dyDescent="0.15">
      <c r="A76" s="43"/>
      <c r="B76" s="11"/>
      <c r="C76" s="18"/>
      <c r="D76" s="19"/>
      <c r="E76" s="18"/>
      <c r="F76" s="35"/>
      <c r="G76" s="152"/>
      <c r="H76" s="213"/>
      <c r="I76" s="213"/>
      <c r="J76" s="18"/>
      <c r="K76" s="18"/>
      <c r="L76" s="11"/>
      <c r="M76" s="42"/>
    </row>
    <row r="77" spans="1:13" ht="13" x14ac:dyDescent="0.15">
      <c r="A77" s="43"/>
      <c r="B77" s="11"/>
      <c r="C77" s="18"/>
      <c r="D77" s="19"/>
      <c r="E77" s="18"/>
      <c r="F77" s="35"/>
      <c r="G77" s="152"/>
      <c r="H77" s="213"/>
      <c r="I77" s="213"/>
      <c r="J77" s="18"/>
      <c r="K77" s="18"/>
      <c r="L77" s="11"/>
      <c r="M77" s="42"/>
    </row>
    <row r="78" spans="1:13" ht="13" x14ac:dyDescent="0.15">
      <c r="A78" s="43"/>
      <c r="B78" s="11"/>
      <c r="C78" s="18"/>
      <c r="D78" s="19"/>
      <c r="E78" s="18"/>
      <c r="F78" s="35"/>
      <c r="G78" s="152"/>
      <c r="H78" s="213"/>
      <c r="I78" s="213"/>
      <c r="J78" s="18"/>
      <c r="K78" s="18"/>
      <c r="L78" s="11"/>
      <c r="M78" s="42"/>
    </row>
    <row r="79" spans="1:13" ht="13" x14ac:dyDescent="0.15">
      <c r="A79" s="43"/>
      <c r="B79" s="11"/>
      <c r="C79" s="18"/>
      <c r="D79" s="19"/>
      <c r="E79" s="18"/>
      <c r="F79" s="35"/>
      <c r="G79" s="152"/>
      <c r="H79" s="213"/>
      <c r="I79" s="213"/>
      <c r="J79" s="18"/>
      <c r="K79" s="18"/>
      <c r="L79" s="11"/>
      <c r="M79" s="42"/>
    </row>
    <row r="80" spans="1:13" ht="13" x14ac:dyDescent="0.15">
      <c r="A80" s="43"/>
      <c r="B80" s="11"/>
      <c r="C80" s="18"/>
      <c r="D80" s="19"/>
      <c r="E80" s="18"/>
      <c r="F80" s="35"/>
      <c r="G80" s="152"/>
      <c r="H80" s="213"/>
      <c r="I80" s="213"/>
      <c r="J80" s="18"/>
      <c r="K80" s="18"/>
      <c r="L80" s="11"/>
      <c r="M80" s="42"/>
    </row>
    <row r="81" spans="1:13" ht="13" x14ac:dyDescent="0.15">
      <c r="A81" s="43"/>
      <c r="B81" s="11"/>
      <c r="C81" s="18"/>
      <c r="D81" s="19"/>
      <c r="E81" s="18"/>
      <c r="F81" s="35"/>
      <c r="G81" s="152"/>
      <c r="H81" s="213"/>
      <c r="I81" s="213"/>
      <c r="J81" s="18"/>
      <c r="K81" s="18"/>
      <c r="L81" s="11"/>
      <c r="M81" s="42"/>
    </row>
    <row r="82" spans="1:13" ht="13" x14ac:dyDescent="0.15">
      <c r="A82" s="43"/>
      <c r="B82" s="11"/>
      <c r="C82" s="18"/>
      <c r="D82" s="19"/>
      <c r="E82" s="18"/>
      <c r="F82" s="35"/>
      <c r="G82" s="152"/>
      <c r="H82" s="213"/>
      <c r="I82" s="213"/>
      <c r="J82" s="18"/>
      <c r="K82" s="18"/>
      <c r="L82" s="11"/>
      <c r="M82" s="42"/>
    </row>
    <row r="83" spans="1:13" ht="13" x14ac:dyDescent="0.15">
      <c r="A83" s="43"/>
      <c r="B83" s="11"/>
      <c r="C83" s="18"/>
      <c r="D83" s="19"/>
      <c r="E83" s="18"/>
      <c r="F83" s="35"/>
      <c r="G83" s="152"/>
      <c r="H83" s="213"/>
      <c r="I83" s="213"/>
      <c r="J83" s="18"/>
      <c r="K83" s="18"/>
      <c r="L83" s="11"/>
      <c r="M83" s="42"/>
    </row>
    <row r="84" spans="1:13" ht="13" x14ac:dyDescent="0.15">
      <c r="A84" s="43"/>
      <c r="B84" s="11"/>
      <c r="C84" s="18"/>
      <c r="D84" s="19"/>
      <c r="E84" s="18"/>
      <c r="F84" s="35"/>
      <c r="G84" s="152"/>
      <c r="H84" s="213"/>
      <c r="I84" s="213"/>
      <c r="J84" s="18"/>
      <c r="K84" s="18"/>
      <c r="L84" s="11"/>
      <c r="M84" s="42"/>
    </row>
    <row r="85" spans="1:13" ht="13" x14ac:dyDescent="0.15">
      <c r="A85" s="43"/>
      <c r="B85" s="11"/>
      <c r="C85" s="18"/>
      <c r="D85" s="19"/>
      <c r="E85" s="18"/>
      <c r="F85" s="35"/>
      <c r="G85" s="152"/>
      <c r="H85" s="213"/>
      <c r="I85" s="213"/>
      <c r="J85" s="18"/>
      <c r="K85" s="18"/>
      <c r="L85" s="11"/>
      <c r="M85" s="42"/>
    </row>
    <row r="86" spans="1:13" ht="13" x14ac:dyDescent="0.15">
      <c r="A86" s="43"/>
      <c r="B86" s="11"/>
      <c r="C86" s="18"/>
      <c r="D86" s="19"/>
      <c r="E86" s="18"/>
      <c r="F86" s="35"/>
      <c r="G86" s="152"/>
      <c r="H86" s="213"/>
      <c r="I86" s="213"/>
      <c r="J86" s="18"/>
      <c r="K86" s="18"/>
      <c r="L86" s="11"/>
      <c r="M86" s="42"/>
    </row>
    <row r="87" spans="1:13" ht="13" x14ac:dyDescent="0.15">
      <c r="A87" s="43"/>
      <c r="B87" s="11"/>
      <c r="C87" s="18"/>
      <c r="D87" s="19"/>
      <c r="E87" s="18"/>
      <c r="F87" s="35"/>
      <c r="G87" s="152"/>
      <c r="H87" s="213"/>
      <c r="I87" s="213"/>
      <c r="J87" s="18"/>
      <c r="K87" s="18"/>
      <c r="L87" s="11"/>
      <c r="M87" s="42"/>
    </row>
    <row r="88" spans="1:13" ht="13" x14ac:dyDescent="0.15">
      <c r="A88" s="43"/>
      <c r="B88" s="11"/>
      <c r="C88" s="18"/>
      <c r="D88" s="19"/>
      <c r="E88" s="18"/>
      <c r="F88" s="35"/>
      <c r="G88" s="152"/>
      <c r="H88" s="213"/>
      <c r="I88" s="213"/>
      <c r="J88" s="18"/>
      <c r="K88" s="18"/>
      <c r="L88" s="11"/>
      <c r="M88" s="42"/>
    </row>
    <row r="89" spans="1:13" ht="13" x14ac:dyDescent="0.15">
      <c r="A89" s="43"/>
      <c r="B89" s="11"/>
      <c r="C89" s="18"/>
      <c r="D89" s="19"/>
      <c r="E89" s="18"/>
      <c r="F89" s="35"/>
      <c r="G89" s="152"/>
      <c r="H89" s="213"/>
      <c r="I89" s="213"/>
      <c r="J89" s="18"/>
      <c r="K89" s="18"/>
      <c r="L89" s="11"/>
      <c r="M89" s="42"/>
    </row>
    <row r="90" spans="1:13" ht="13" x14ac:dyDescent="0.15">
      <c r="A90" s="43"/>
      <c r="B90" s="11"/>
      <c r="C90" s="18"/>
      <c r="D90" s="19"/>
      <c r="E90" s="18"/>
      <c r="F90" s="35"/>
      <c r="G90" s="152"/>
      <c r="H90" s="213"/>
      <c r="I90" s="213"/>
      <c r="J90" s="18"/>
      <c r="K90" s="18"/>
      <c r="L90" s="11"/>
      <c r="M90" s="42"/>
    </row>
    <row r="91" spans="1:13" ht="13" x14ac:dyDescent="0.15">
      <c r="A91" s="43"/>
      <c r="B91" s="11"/>
      <c r="C91" s="18"/>
      <c r="D91" s="19"/>
      <c r="E91" s="18"/>
      <c r="F91" s="35"/>
      <c r="G91" s="152"/>
      <c r="H91" s="213"/>
      <c r="I91" s="213"/>
      <c r="J91" s="18"/>
      <c r="K91" s="18"/>
      <c r="L91" s="11"/>
      <c r="M91" s="42"/>
    </row>
    <row r="92" spans="1:13" ht="13" x14ac:dyDescent="0.15">
      <c r="A92" s="43"/>
      <c r="B92" s="11"/>
      <c r="C92" s="18"/>
      <c r="D92" s="19"/>
      <c r="E92" s="18"/>
      <c r="F92" s="35"/>
      <c r="G92" s="152"/>
      <c r="H92" s="213"/>
      <c r="I92" s="213"/>
      <c r="J92" s="18"/>
      <c r="K92" s="18"/>
      <c r="L92" s="11"/>
      <c r="M92" s="42"/>
    </row>
    <row r="93" spans="1:13" ht="13" x14ac:dyDescent="0.15">
      <c r="A93" s="43"/>
      <c r="B93" s="11"/>
      <c r="C93" s="18"/>
      <c r="D93" s="19"/>
      <c r="E93" s="18"/>
      <c r="F93" s="35"/>
      <c r="G93" s="152"/>
      <c r="H93" s="213"/>
      <c r="I93" s="213"/>
      <c r="J93" s="18"/>
      <c r="K93" s="18"/>
      <c r="L93" s="11"/>
      <c r="M93" s="42"/>
    </row>
    <row r="94" spans="1:13" ht="13" x14ac:dyDescent="0.15">
      <c r="A94" s="43"/>
      <c r="B94" s="11"/>
      <c r="C94" s="18"/>
      <c r="D94" s="19"/>
      <c r="E94" s="18"/>
      <c r="F94" s="35"/>
      <c r="G94" s="152"/>
      <c r="H94" s="213"/>
      <c r="I94" s="213"/>
      <c r="J94" s="18"/>
      <c r="K94" s="18"/>
      <c r="L94" s="11"/>
      <c r="M94" s="42"/>
    </row>
    <row r="95" spans="1:13" ht="13" x14ac:dyDescent="0.15">
      <c r="A95" s="43"/>
      <c r="B95" s="11"/>
      <c r="C95" s="18"/>
      <c r="D95" s="19"/>
      <c r="E95" s="18"/>
      <c r="F95" s="35"/>
      <c r="G95" s="152"/>
      <c r="H95" s="213"/>
      <c r="I95" s="213"/>
      <c r="J95" s="18"/>
      <c r="K95" s="18"/>
      <c r="L95" s="11"/>
      <c r="M95" s="42"/>
    </row>
    <row r="96" spans="1:13" ht="13" x14ac:dyDescent="0.15">
      <c r="A96" s="43"/>
      <c r="B96" s="11"/>
      <c r="C96" s="18"/>
      <c r="D96" s="19"/>
      <c r="E96" s="18"/>
      <c r="F96" s="35"/>
      <c r="G96" s="152"/>
      <c r="H96" s="213"/>
      <c r="I96" s="213"/>
      <c r="J96" s="18"/>
      <c r="K96" s="18"/>
      <c r="L96" s="11"/>
      <c r="M96" s="42"/>
    </row>
    <row r="97" spans="1:13" ht="13" x14ac:dyDescent="0.15">
      <c r="A97" s="43"/>
      <c r="B97" s="11"/>
      <c r="C97" s="18"/>
      <c r="D97" s="19"/>
      <c r="E97" s="18"/>
      <c r="F97" s="35"/>
      <c r="G97" s="152"/>
      <c r="H97" s="213"/>
      <c r="I97" s="213"/>
      <c r="J97" s="18"/>
      <c r="K97" s="18"/>
      <c r="L97" s="11"/>
      <c r="M97" s="42"/>
    </row>
    <row r="98" spans="1:13" ht="13" x14ac:dyDescent="0.15">
      <c r="A98" s="43"/>
      <c r="B98" s="11"/>
      <c r="C98" s="18"/>
      <c r="D98" s="19"/>
      <c r="E98" s="18"/>
      <c r="F98" s="35"/>
      <c r="G98" s="152"/>
      <c r="H98" s="213"/>
      <c r="I98" s="213"/>
      <c r="J98" s="18"/>
      <c r="K98" s="18"/>
      <c r="L98" s="11"/>
      <c r="M98" s="42"/>
    </row>
    <row r="99" spans="1:13" ht="13" x14ac:dyDescent="0.15">
      <c r="A99" s="43"/>
      <c r="B99" s="11"/>
      <c r="C99" s="18"/>
      <c r="D99" s="19"/>
      <c r="E99" s="18"/>
      <c r="F99" s="35"/>
      <c r="G99" s="152"/>
      <c r="H99" s="213"/>
      <c r="I99" s="213"/>
      <c r="J99" s="18"/>
      <c r="K99" s="18"/>
      <c r="L99" s="11"/>
      <c r="M99" s="42"/>
    </row>
    <row r="100" spans="1:13" ht="13" x14ac:dyDescent="0.15">
      <c r="A100" s="43"/>
      <c r="B100" s="11"/>
      <c r="C100" s="18"/>
      <c r="D100" s="19"/>
      <c r="E100" s="18"/>
      <c r="F100" s="35"/>
      <c r="G100" s="152"/>
      <c r="H100" s="213"/>
      <c r="I100" s="213"/>
      <c r="J100" s="18"/>
      <c r="K100" s="18"/>
      <c r="L100" s="11"/>
      <c r="M100" s="42"/>
    </row>
    <row r="101" spans="1:13" ht="13" x14ac:dyDescent="0.15">
      <c r="A101" s="43"/>
      <c r="B101" s="11"/>
      <c r="C101" s="18"/>
      <c r="D101" s="19"/>
      <c r="E101" s="18"/>
      <c r="F101" s="35"/>
      <c r="G101" s="152"/>
      <c r="H101" s="213"/>
      <c r="I101" s="213"/>
      <c r="J101" s="18"/>
      <c r="K101" s="18"/>
      <c r="L101" s="11"/>
      <c r="M101" s="42"/>
    </row>
    <row r="102" spans="1:13" ht="13" x14ac:dyDescent="0.15">
      <c r="A102" s="43"/>
      <c r="B102" s="11"/>
      <c r="C102" s="18"/>
      <c r="D102" s="19"/>
      <c r="E102" s="18"/>
      <c r="F102" s="35"/>
      <c r="G102" s="152"/>
      <c r="H102" s="213"/>
      <c r="I102" s="213"/>
      <c r="J102" s="18"/>
      <c r="K102" s="18"/>
      <c r="L102" s="11"/>
      <c r="M102" s="42"/>
    </row>
    <row r="103" spans="1:13" ht="13" x14ac:dyDescent="0.15">
      <c r="A103" s="43"/>
      <c r="B103" s="11"/>
      <c r="C103" s="18"/>
      <c r="D103" s="19"/>
      <c r="E103" s="18"/>
      <c r="F103" s="35"/>
      <c r="G103" s="152"/>
      <c r="H103" s="213"/>
      <c r="I103" s="213"/>
      <c r="J103" s="18"/>
      <c r="K103" s="18"/>
      <c r="L103" s="11"/>
      <c r="M103" s="42"/>
    </row>
    <row r="104" spans="1:13" ht="13" x14ac:dyDescent="0.15">
      <c r="A104" s="43"/>
      <c r="B104" s="11"/>
      <c r="C104" s="18"/>
      <c r="D104" s="19"/>
      <c r="E104" s="18"/>
      <c r="F104" s="35"/>
      <c r="G104" s="152"/>
      <c r="H104" s="213"/>
      <c r="I104" s="213"/>
      <c r="J104" s="18"/>
      <c r="K104" s="18"/>
      <c r="L104" s="11"/>
      <c r="M104" s="42"/>
    </row>
    <row r="105" spans="1:13" ht="13" x14ac:dyDescent="0.15">
      <c r="A105" s="43"/>
      <c r="B105" s="11"/>
      <c r="C105" s="18"/>
      <c r="D105" s="19"/>
      <c r="E105" s="18"/>
      <c r="F105" s="35"/>
      <c r="G105" s="152"/>
      <c r="H105" s="213"/>
      <c r="I105" s="213"/>
      <c r="J105" s="18"/>
      <c r="K105" s="18"/>
      <c r="L105" s="11"/>
      <c r="M105" s="42"/>
    </row>
    <row r="106" spans="1:13" ht="13" x14ac:dyDescent="0.15">
      <c r="A106" s="43"/>
      <c r="B106" s="11"/>
      <c r="C106" s="18"/>
      <c r="D106" s="19"/>
      <c r="E106" s="18"/>
      <c r="F106" s="35"/>
      <c r="G106" s="152"/>
      <c r="H106" s="213"/>
      <c r="I106" s="213"/>
      <c r="J106" s="18"/>
      <c r="K106" s="18"/>
      <c r="L106" s="11"/>
      <c r="M106" s="42"/>
    </row>
    <row r="107" spans="1:13" ht="13" x14ac:dyDescent="0.15">
      <c r="A107" s="43"/>
      <c r="B107" s="11"/>
      <c r="C107" s="18"/>
      <c r="D107" s="19"/>
      <c r="E107" s="18"/>
      <c r="F107" s="35"/>
      <c r="G107" s="152"/>
      <c r="H107" s="213"/>
      <c r="I107" s="213"/>
      <c r="J107" s="18"/>
      <c r="K107" s="18"/>
      <c r="L107" s="11"/>
      <c r="M107" s="42"/>
    </row>
    <row r="108" spans="1:13" ht="13" x14ac:dyDescent="0.15">
      <c r="A108" s="43"/>
      <c r="B108" s="11"/>
      <c r="C108" s="18"/>
      <c r="D108" s="19"/>
      <c r="E108" s="18"/>
      <c r="F108" s="35"/>
      <c r="G108" s="152"/>
      <c r="H108" s="213"/>
      <c r="I108" s="213"/>
      <c r="J108" s="18"/>
      <c r="K108" s="18"/>
      <c r="L108" s="11"/>
      <c r="M108" s="42"/>
    </row>
    <row r="109" spans="1:13" ht="13" x14ac:dyDescent="0.15">
      <c r="A109" s="43"/>
      <c r="B109" s="11"/>
      <c r="C109" s="18"/>
      <c r="D109" s="19"/>
      <c r="E109" s="18"/>
      <c r="F109" s="35"/>
      <c r="G109" s="152"/>
      <c r="H109" s="213"/>
      <c r="I109" s="213"/>
      <c r="J109" s="18"/>
      <c r="K109" s="18"/>
      <c r="L109" s="11"/>
      <c r="M109" s="42"/>
    </row>
    <row r="110" spans="1:13" ht="13" x14ac:dyDescent="0.15">
      <c r="A110" s="43"/>
      <c r="B110" s="11"/>
      <c r="C110" s="18"/>
      <c r="D110" s="19"/>
      <c r="E110" s="18"/>
      <c r="F110" s="35"/>
      <c r="G110" s="152"/>
      <c r="H110" s="213"/>
      <c r="I110" s="213"/>
      <c r="J110" s="18"/>
      <c r="K110" s="18"/>
      <c r="L110" s="11"/>
      <c r="M110" s="42"/>
    </row>
    <row r="111" spans="1:13" ht="13" x14ac:dyDescent="0.15">
      <c r="A111" s="43"/>
      <c r="B111" s="11"/>
      <c r="C111" s="18"/>
      <c r="D111" s="19"/>
      <c r="E111" s="18"/>
      <c r="F111" s="35"/>
      <c r="G111" s="152"/>
      <c r="H111" s="213"/>
      <c r="I111" s="213"/>
      <c r="J111" s="18"/>
      <c r="K111" s="18"/>
      <c r="L111" s="11"/>
      <c r="M111" s="42"/>
    </row>
    <row r="112" spans="1:13" ht="13" x14ac:dyDescent="0.15">
      <c r="A112" s="43"/>
      <c r="B112" s="11"/>
      <c r="C112" s="18"/>
      <c r="D112" s="19"/>
      <c r="E112" s="18"/>
      <c r="F112" s="35"/>
      <c r="G112" s="152"/>
      <c r="H112" s="213"/>
      <c r="I112" s="213"/>
      <c r="J112" s="18"/>
      <c r="K112" s="18"/>
      <c r="L112" s="11"/>
      <c r="M112" s="42"/>
    </row>
    <row r="113" spans="1:13" ht="13" x14ac:dyDescent="0.15">
      <c r="A113" s="43"/>
      <c r="B113" s="11"/>
      <c r="C113" s="18"/>
      <c r="D113" s="19"/>
      <c r="E113" s="18"/>
      <c r="F113" s="35"/>
      <c r="G113" s="152"/>
      <c r="H113" s="213"/>
      <c r="I113" s="213"/>
      <c r="J113" s="18"/>
      <c r="K113" s="18"/>
      <c r="L113" s="11"/>
      <c r="M113" s="42"/>
    </row>
    <row r="114" spans="1:13" ht="13" x14ac:dyDescent="0.15">
      <c r="A114" s="43"/>
      <c r="B114" s="11"/>
      <c r="C114" s="18"/>
      <c r="D114" s="19"/>
      <c r="E114" s="18"/>
      <c r="F114" s="35"/>
      <c r="G114" s="152"/>
      <c r="H114" s="213"/>
      <c r="I114" s="213"/>
      <c r="J114" s="18"/>
      <c r="K114" s="18"/>
      <c r="L114" s="11"/>
      <c r="M114" s="42"/>
    </row>
    <row r="115" spans="1:13" ht="13" x14ac:dyDescent="0.15">
      <c r="A115" s="43"/>
      <c r="B115" s="11"/>
      <c r="C115" s="18"/>
      <c r="D115" s="19"/>
      <c r="E115" s="18"/>
      <c r="F115" s="35"/>
      <c r="G115" s="152"/>
      <c r="H115" s="213"/>
      <c r="I115" s="213"/>
      <c r="J115" s="18"/>
      <c r="K115" s="18"/>
      <c r="L115" s="11"/>
      <c r="M115" s="42"/>
    </row>
    <row r="116" spans="1:13" ht="13" x14ac:dyDescent="0.15">
      <c r="A116" s="43"/>
      <c r="B116" s="11"/>
      <c r="C116" s="18"/>
      <c r="D116" s="19"/>
      <c r="E116" s="18"/>
      <c r="F116" s="35"/>
      <c r="G116" s="152"/>
      <c r="H116" s="213"/>
      <c r="I116" s="213"/>
      <c r="J116" s="18"/>
      <c r="K116" s="18"/>
      <c r="L116" s="11"/>
      <c r="M116" s="42"/>
    </row>
    <row r="117" spans="1:13" ht="13" x14ac:dyDescent="0.15">
      <c r="A117" s="43"/>
      <c r="B117" s="11"/>
      <c r="C117" s="18"/>
      <c r="D117" s="19"/>
      <c r="E117" s="18"/>
      <c r="F117" s="35"/>
      <c r="G117" s="152"/>
      <c r="H117" s="213"/>
      <c r="I117" s="213"/>
      <c r="J117" s="18"/>
      <c r="K117" s="18"/>
      <c r="L117" s="11"/>
      <c r="M117" s="42"/>
    </row>
    <row r="118" spans="1:13" ht="13" x14ac:dyDescent="0.15">
      <c r="A118" s="43"/>
      <c r="B118" s="11"/>
      <c r="C118" s="18"/>
      <c r="D118" s="19"/>
      <c r="E118" s="18"/>
      <c r="F118" s="35"/>
      <c r="G118" s="152"/>
      <c r="H118" s="213"/>
      <c r="I118" s="213"/>
      <c r="J118" s="18"/>
      <c r="K118" s="18"/>
      <c r="L118" s="11"/>
      <c r="M118" s="42"/>
    </row>
    <row r="119" spans="1:13" ht="13" x14ac:dyDescent="0.15">
      <c r="A119" s="43"/>
      <c r="B119" s="11"/>
      <c r="C119" s="18"/>
      <c r="D119" s="19"/>
      <c r="E119" s="18"/>
      <c r="F119" s="35"/>
      <c r="G119" s="152"/>
      <c r="H119" s="213"/>
      <c r="I119" s="213"/>
      <c r="J119" s="18"/>
      <c r="K119" s="18"/>
      <c r="L119" s="11"/>
      <c r="M119" s="42"/>
    </row>
    <row r="120" spans="1:13" ht="13" x14ac:dyDescent="0.15">
      <c r="A120" s="43"/>
      <c r="B120" s="11"/>
      <c r="C120" s="18"/>
      <c r="D120" s="19"/>
      <c r="E120" s="18"/>
      <c r="F120" s="35"/>
      <c r="G120" s="152"/>
      <c r="H120" s="213"/>
      <c r="I120" s="213"/>
      <c r="J120" s="18"/>
      <c r="K120" s="18"/>
      <c r="L120" s="11"/>
      <c r="M120" s="42"/>
    </row>
    <row r="121" spans="1:13" ht="13" x14ac:dyDescent="0.15">
      <c r="A121" s="43"/>
      <c r="B121" s="11"/>
      <c r="C121" s="18"/>
      <c r="D121" s="19"/>
      <c r="E121" s="18"/>
      <c r="F121" s="35"/>
      <c r="G121" s="152"/>
      <c r="H121" s="213"/>
      <c r="I121" s="213"/>
      <c r="J121" s="18"/>
      <c r="K121" s="18"/>
      <c r="L121" s="11"/>
      <c r="M121" s="42"/>
    </row>
    <row r="122" spans="1:13" ht="13" x14ac:dyDescent="0.15">
      <c r="A122" s="43"/>
      <c r="B122" s="11"/>
      <c r="C122" s="18"/>
      <c r="D122" s="19"/>
      <c r="E122" s="18"/>
      <c r="F122" s="35"/>
      <c r="G122" s="152"/>
      <c r="H122" s="213"/>
      <c r="I122" s="213"/>
      <c r="J122" s="18"/>
      <c r="K122" s="18"/>
      <c r="L122" s="11"/>
      <c r="M122" s="42"/>
    </row>
    <row r="123" spans="1:13" ht="13" x14ac:dyDescent="0.15">
      <c r="A123" s="43"/>
      <c r="B123" s="11"/>
      <c r="C123" s="18"/>
      <c r="D123" s="19"/>
      <c r="E123" s="18"/>
      <c r="F123" s="35"/>
      <c r="G123" s="152"/>
      <c r="H123" s="213"/>
      <c r="I123" s="213"/>
      <c r="J123" s="18"/>
      <c r="K123" s="18"/>
      <c r="L123" s="11"/>
      <c r="M123" s="42"/>
    </row>
    <row r="124" spans="1:13" ht="13" x14ac:dyDescent="0.15">
      <c r="A124" s="43"/>
      <c r="B124" s="11"/>
      <c r="C124" s="18"/>
      <c r="D124" s="19"/>
      <c r="E124" s="18"/>
      <c r="F124" s="35"/>
      <c r="G124" s="152"/>
      <c r="H124" s="213"/>
      <c r="I124" s="213"/>
      <c r="J124" s="18"/>
      <c r="K124" s="18"/>
      <c r="L124" s="11"/>
      <c r="M124" s="42"/>
    </row>
    <row r="125" spans="1:13" ht="13" x14ac:dyDescent="0.15">
      <c r="A125" s="43"/>
      <c r="B125" s="11"/>
      <c r="C125" s="18"/>
      <c r="D125" s="19"/>
      <c r="E125" s="18"/>
      <c r="F125" s="35"/>
      <c r="G125" s="152"/>
      <c r="H125" s="213"/>
      <c r="I125" s="213"/>
      <c r="J125" s="18"/>
      <c r="K125" s="18"/>
      <c r="L125" s="11"/>
      <c r="M125" s="42"/>
    </row>
    <row r="126" spans="1:13" ht="13" x14ac:dyDescent="0.15">
      <c r="A126" s="43"/>
      <c r="B126" s="11"/>
      <c r="C126" s="18"/>
      <c r="D126" s="19"/>
      <c r="E126" s="18"/>
      <c r="F126" s="35"/>
      <c r="G126" s="152"/>
      <c r="H126" s="213"/>
      <c r="I126" s="213"/>
      <c r="J126" s="18"/>
      <c r="K126" s="18"/>
      <c r="L126" s="11"/>
      <c r="M126" s="42"/>
    </row>
    <row r="127" spans="1:13" ht="13" x14ac:dyDescent="0.15">
      <c r="A127" s="43"/>
      <c r="B127" s="11"/>
      <c r="C127" s="18"/>
      <c r="D127" s="19"/>
      <c r="E127" s="18"/>
      <c r="F127" s="35"/>
      <c r="G127" s="152"/>
      <c r="H127" s="213"/>
      <c r="I127" s="213"/>
      <c r="J127" s="18"/>
      <c r="K127" s="18"/>
      <c r="L127" s="11"/>
      <c r="M127" s="42"/>
    </row>
    <row r="128" spans="1:13" ht="13" x14ac:dyDescent="0.15">
      <c r="A128" s="25"/>
      <c r="B128" s="11"/>
      <c r="C128" s="18"/>
      <c r="D128" s="19"/>
      <c r="E128" s="18"/>
      <c r="F128" s="35"/>
      <c r="G128" s="152"/>
      <c r="H128" s="213"/>
      <c r="I128" s="213"/>
      <c r="J128" s="18"/>
      <c r="K128" s="18"/>
      <c r="L128" s="11"/>
      <c r="M128" s="42"/>
    </row>
    <row r="129" spans="1:13" ht="13" x14ac:dyDescent="0.15">
      <c r="A129" s="25"/>
      <c r="B129" s="11"/>
      <c r="C129" s="18"/>
      <c r="D129" s="19"/>
      <c r="E129" s="18"/>
      <c r="F129" s="35"/>
      <c r="G129" s="152"/>
      <c r="H129" s="213"/>
      <c r="I129" s="213"/>
      <c r="J129" s="18"/>
      <c r="K129" s="18"/>
      <c r="L129" s="11"/>
      <c r="M129" s="42"/>
    </row>
    <row r="130" spans="1:13" ht="13" x14ac:dyDescent="0.15">
      <c r="A130" s="25"/>
      <c r="B130" s="11"/>
      <c r="C130" s="18"/>
      <c r="D130" s="19"/>
      <c r="E130" s="18"/>
      <c r="F130" s="35"/>
      <c r="G130" s="152"/>
      <c r="H130" s="213"/>
      <c r="I130" s="213"/>
      <c r="J130" s="18"/>
      <c r="K130" s="18"/>
      <c r="L130" s="11"/>
      <c r="M130" s="42"/>
    </row>
    <row r="131" spans="1:13" ht="13" x14ac:dyDescent="0.15">
      <c r="A131" s="43"/>
      <c r="B131" s="11"/>
      <c r="C131" s="18"/>
      <c r="D131" s="19"/>
      <c r="E131" s="18"/>
      <c r="F131" s="35"/>
      <c r="G131" s="152"/>
      <c r="H131" s="213"/>
      <c r="I131" s="213"/>
      <c r="J131" s="18"/>
      <c r="K131" s="18"/>
      <c r="L131" s="11"/>
      <c r="M131" s="42"/>
    </row>
    <row r="132" spans="1:13" ht="13" x14ac:dyDescent="0.15">
      <c r="A132" s="43"/>
      <c r="B132" s="11"/>
      <c r="C132" s="18"/>
      <c r="D132" s="19"/>
      <c r="E132" s="18"/>
      <c r="F132" s="35"/>
      <c r="G132" s="152"/>
      <c r="H132" s="213"/>
      <c r="I132" s="213"/>
      <c r="J132" s="18"/>
      <c r="K132" s="18"/>
      <c r="L132" s="11"/>
      <c r="M132" s="42"/>
    </row>
    <row r="133" spans="1:13" ht="13" x14ac:dyDescent="0.15">
      <c r="A133" s="43"/>
      <c r="B133" s="11"/>
      <c r="C133" s="18"/>
      <c r="D133" s="19"/>
      <c r="E133" s="18"/>
      <c r="F133" s="35"/>
      <c r="G133" s="152"/>
      <c r="H133" s="213"/>
      <c r="I133" s="213"/>
      <c r="J133" s="18"/>
      <c r="K133" s="18"/>
      <c r="L133" s="11"/>
      <c r="M133" s="42"/>
    </row>
    <row r="134" spans="1:13" ht="13" x14ac:dyDescent="0.15">
      <c r="A134" s="43"/>
      <c r="B134" s="11"/>
      <c r="C134" s="18"/>
      <c r="D134" s="19"/>
      <c r="E134" s="18"/>
      <c r="F134" s="35"/>
      <c r="G134" s="152"/>
      <c r="H134" s="213"/>
      <c r="I134" s="213"/>
      <c r="J134" s="18"/>
      <c r="K134" s="18"/>
      <c r="L134" s="11"/>
      <c r="M134" s="42"/>
    </row>
    <row r="135" spans="1:13" ht="13" x14ac:dyDescent="0.15">
      <c r="A135" s="43"/>
      <c r="B135" s="11"/>
      <c r="C135" s="18"/>
      <c r="D135" s="19"/>
      <c r="E135" s="18"/>
      <c r="F135" s="35"/>
      <c r="G135" s="152"/>
      <c r="H135" s="213"/>
      <c r="I135" s="213"/>
      <c r="J135" s="18"/>
      <c r="K135" s="18"/>
      <c r="L135" s="11"/>
      <c r="M135" s="42"/>
    </row>
    <row r="136" spans="1:13" ht="13" x14ac:dyDescent="0.15">
      <c r="A136" s="43"/>
      <c r="B136" s="11"/>
      <c r="C136" s="18"/>
      <c r="D136" s="19"/>
      <c r="E136" s="18"/>
      <c r="F136" s="35"/>
      <c r="G136" s="152"/>
      <c r="H136" s="213"/>
      <c r="I136" s="213"/>
      <c r="J136" s="18"/>
      <c r="K136" s="18"/>
      <c r="L136" s="11"/>
      <c r="M136" s="42"/>
    </row>
    <row r="137" spans="1:13" ht="13" x14ac:dyDescent="0.15">
      <c r="A137" s="43"/>
      <c r="B137" s="11"/>
      <c r="C137" s="18"/>
      <c r="D137" s="19"/>
      <c r="E137" s="18"/>
      <c r="F137" s="35"/>
      <c r="G137" s="152"/>
      <c r="H137" s="213"/>
      <c r="I137" s="213"/>
      <c r="J137" s="18"/>
      <c r="K137" s="18"/>
      <c r="L137" s="11"/>
      <c r="M137" s="42"/>
    </row>
    <row r="138" spans="1:13" ht="13" x14ac:dyDescent="0.15">
      <c r="A138" s="43"/>
      <c r="B138" s="11"/>
      <c r="C138" s="18"/>
      <c r="D138" s="19"/>
      <c r="E138" s="18"/>
      <c r="F138" s="35"/>
      <c r="G138" s="152"/>
      <c r="H138" s="213"/>
      <c r="I138" s="213"/>
      <c r="J138" s="18"/>
      <c r="K138" s="18"/>
      <c r="L138" s="11"/>
      <c r="M138" s="42"/>
    </row>
    <row r="139" spans="1:13" ht="13" x14ac:dyDescent="0.15">
      <c r="A139" s="43"/>
      <c r="B139" s="11"/>
      <c r="C139" s="18"/>
      <c r="D139" s="19"/>
      <c r="E139" s="18"/>
      <c r="F139" s="35"/>
      <c r="G139" s="152"/>
      <c r="H139" s="213"/>
      <c r="I139" s="213"/>
      <c r="J139" s="18"/>
      <c r="K139" s="18"/>
      <c r="L139" s="11"/>
      <c r="M139" s="42"/>
    </row>
    <row r="140" spans="1:13" ht="13" x14ac:dyDescent="0.15">
      <c r="A140" s="43"/>
      <c r="B140" s="11"/>
      <c r="C140" s="18"/>
      <c r="D140" s="19"/>
      <c r="E140" s="18"/>
      <c r="F140" s="35"/>
      <c r="G140" s="152"/>
      <c r="H140" s="213"/>
      <c r="I140" s="213"/>
      <c r="J140" s="18"/>
      <c r="K140" s="18"/>
      <c r="L140" s="11"/>
      <c r="M140" s="42"/>
    </row>
    <row r="141" spans="1:13" ht="13" x14ac:dyDescent="0.15">
      <c r="A141" s="43"/>
      <c r="B141" s="11"/>
      <c r="C141" s="18"/>
      <c r="D141" s="19"/>
      <c r="E141" s="18"/>
      <c r="F141" s="35"/>
      <c r="G141" s="152"/>
      <c r="H141" s="213"/>
      <c r="I141" s="213"/>
      <c r="J141" s="18"/>
      <c r="K141" s="18"/>
      <c r="L141" s="11"/>
      <c r="M141" s="42"/>
    </row>
    <row r="142" spans="1:13" ht="13" x14ac:dyDescent="0.15">
      <c r="A142" s="43"/>
      <c r="B142" s="11"/>
      <c r="C142" s="18"/>
      <c r="D142" s="19"/>
      <c r="E142" s="18"/>
      <c r="F142" s="35"/>
      <c r="G142" s="152"/>
      <c r="H142" s="213"/>
      <c r="I142" s="213"/>
      <c r="J142" s="18"/>
      <c r="K142" s="18"/>
      <c r="L142" s="11"/>
      <c r="M142" s="42"/>
    </row>
    <row r="143" spans="1:13" ht="13" x14ac:dyDescent="0.15">
      <c r="A143" s="43"/>
      <c r="B143" s="11"/>
      <c r="C143" s="18"/>
      <c r="D143" s="19"/>
      <c r="E143" s="18"/>
      <c r="F143" s="35"/>
      <c r="G143" s="152"/>
      <c r="H143" s="213"/>
      <c r="I143" s="213"/>
      <c r="J143" s="18"/>
      <c r="K143" s="18"/>
      <c r="L143" s="11"/>
      <c r="M143" s="42"/>
    </row>
    <row r="144" spans="1:13" ht="13" x14ac:dyDescent="0.15">
      <c r="A144" s="43"/>
      <c r="B144" s="11"/>
      <c r="C144" s="18"/>
      <c r="D144" s="19"/>
      <c r="E144" s="18"/>
      <c r="F144" s="35"/>
      <c r="G144" s="152"/>
      <c r="H144" s="213"/>
      <c r="I144" s="213"/>
      <c r="J144" s="18"/>
      <c r="K144" s="18"/>
      <c r="L144" s="11"/>
      <c r="M144" s="42"/>
    </row>
    <row r="145" spans="1:13" ht="13" x14ac:dyDescent="0.15">
      <c r="A145" s="43"/>
      <c r="B145" s="11"/>
      <c r="C145" s="18"/>
      <c r="D145" s="19"/>
      <c r="E145" s="18"/>
      <c r="F145" s="35"/>
      <c r="G145" s="152"/>
      <c r="H145" s="213"/>
      <c r="I145" s="213"/>
      <c r="J145" s="18"/>
      <c r="K145" s="18"/>
      <c r="L145" s="11"/>
      <c r="M145" s="42"/>
    </row>
    <row r="146" spans="1:13" ht="13" x14ac:dyDescent="0.15">
      <c r="A146" s="43"/>
      <c r="B146" s="11"/>
      <c r="C146" s="18"/>
      <c r="D146" s="19"/>
      <c r="E146" s="18"/>
      <c r="F146" s="35"/>
      <c r="G146" s="152"/>
      <c r="H146" s="213"/>
      <c r="I146" s="213"/>
      <c r="J146" s="18"/>
      <c r="K146" s="18"/>
      <c r="L146" s="11"/>
      <c r="M146" s="42"/>
    </row>
    <row r="147" spans="1:13" ht="13" x14ac:dyDescent="0.15">
      <c r="A147" s="43"/>
      <c r="B147" s="11"/>
      <c r="C147" s="18"/>
      <c r="D147" s="19"/>
      <c r="E147" s="18"/>
      <c r="F147" s="35"/>
      <c r="G147" s="152"/>
      <c r="H147" s="213"/>
      <c r="I147" s="213"/>
      <c r="J147" s="18"/>
      <c r="K147" s="18"/>
      <c r="L147" s="11"/>
      <c r="M147" s="42"/>
    </row>
    <row r="148" spans="1:13" ht="13" x14ac:dyDescent="0.15">
      <c r="A148" s="43"/>
      <c r="B148" s="11"/>
      <c r="C148" s="18"/>
      <c r="D148" s="19"/>
      <c r="E148" s="18"/>
      <c r="F148" s="35"/>
      <c r="G148" s="152"/>
      <c r="H148" s="213"/>
      <c r="I148" s="213"/>
      <c r="J148" s="18"/>
      <c r="K148" s="18"/>
      <c r="L148" s="11"/>
      <c r="M148" s="42"/>
    </row>
    <row r="149" spans="1:13" ht="13" x14ac:dyDescent="0.15">
      <c r="A149" s="43"/>
      <c r="B149" s="11"/>
      <c r="C149" s="18"/>
      <c r="D149" s="19"/>
      <c r="E149" s="18"/>
      <c r="F149" s="35"/>
      <c r="G149" s="152"/>
      <c r="H149" s="213"/>
      <c r="I149" s="213"/>
      <c r="J149" s="18"/>
      <c r="K149" s="18"/>
      <c r="L149" s="11"/>
      <c r="M149" s="42"/>
    </row>
    <row r="150" spans="1:13" ht="13" x14ac:dyDescent="0.15">
      <c r="A150" s="43"/>
      <c r="B150" s="11"/>
      <c r="C150" s="18"/>
      <c r="D150" s="19"/>
      <c r="E150" s="18"/>
      <c r="F150" s="35"/>
      <c r="G150" s="152"/>
      <c r="H150" s="213"/>
      <c r="I150" s="213"/>
      <c r="J150" s="18"/>
      <c r="K150" s="18"/>
      <c r="L150" s="11"/>
      <c r="M150" s="42"/>
    </row>
    <row r="151" spans="1:13" ht="13" x14ac:dyDescent="0.15">
      <c r="A151" s="43"/>
      <c r="B151" s="11"/>
      <c r="C151" s="18"/>
      <c r="D151" s="19"/>
      <c r="E151" s="18"/>
      <c r="F151" s="35"/>
      <c r="G151" s="152"/>
      <c r="H151" s="213"/>
      <c r="I151" s="213"/>
      <c r="J151" s="18"/>
      <c r="K151" s="18"/>
      <c r="L151" s="11"/>
      <c r="M151" s="42"/>
    </row>
    <row r="152" spans="1:13" ht="13" x14ac:dyDescent="0.15">
      <c r="A152" s="43"/>
      <c r="B152" s="11"/>
      <c r="C152" s="18"/>
      <c r="D152" s="19"/>
      <c r="E152" s="18"/>
      <c r="F152" s="35"/>
      <c r="G152" s="152"/>
      <c r="H152" s="213"/>
      <c r="I152" s="213"/>
      <c r="J152" s="18"/>
      <c r="K152" s="18"/>
      <c r="L152" s="11"/>
      <c r="M152" s="42"/>
    </row>
    <row r="153" spans="1:13" ht="13" x14ac:dyDescent="0.15">
      <c r="A153" s="43"/>
      <c r="B153" s="11"/>
      <c r="C153" s="18"/>
      <c r="D153" s="19"/>
      <c r="E153" s="18"/>
      <c r="F153" s="35"/>
      <c r="G153" s="152"/>
      <c r="H153" s="213"/>
      <c r="I153" s="213"/>
      <c r="J153" s="18"/>
      <c r="K153" s="18"/>
      <c r="L153" s="11"/>
      <c r="M153" s="42"/>
    </row>
    <row r="154" spans="1:13" ht="13" x14ac:dyDescent="0.15">
      <c r="A154" s="43"/>
      <c r="B154" s="11"/>
      <c r="C154" s="18"/>
      <c r="D154" s="19"/>
      <c r="E154" s="18"/>
      <c r="F154" s="35"/>
      <c r="G154" s="152"/>
      <c r="H154" s="213"/>
      <c r="I154" s="213"/>
      <c r="J154" s="18"/>
      <c r="K154" s="18"/>
      <c r="L154" s="11"/>
      <c r="M154" s="42"/>
    </row>
    <row r="155" spans="1:13" ht="13" x14ac:dyDescent="0.15">
      <c r="A155" s="43"/>
      <c r="B155" s="11"/>
      <c r="C155" s="18"/>
      <c r="D155" s="19"/>
      <c r="E155" s="18"/>
      <c r="F155" s="35"/>
      <c r="G155" s="152"/>
      <c r="H155" s="213"/>
      <c r="I155" s="213"/>
      <c r="J155" s="18"/>
      <c r="K155" s="18"/>
      <c r="L155" s="11"/>
      <c r="M155" s="42"/>
    </row>
    <row r="156" spans="1:13" ht="13" x14ac:dyDescent="0.15">
      <c r="A156" s="43"/>
      <c r="B156" s="11"/>
      <c r="C156" s="18"/>
      <c r="D156" s="19"/>
      <c r="E156" s="18"/>
      <c r="F156" s="35"/>
      <c r="G156" s="152"/>
      <c r="H156" s="213"/>
      <c r="I156" s="213"/>
      <c r="J156" s="18"/>
      <c r="K156" s="18"/>
      <c r="L156" s="11"/>
      <c r="M156" s="42"/>
    </row>
    <row r="157" spans="1:13" ht="13" x14ac:dyDescent="0.15">
      <c r="A157" s="43"/>
      <c r="B157" s="11"/>
      <c r="C157" s="18"/>
      <c r="D157" s="19"/>
      <c r="E157" s="18"/>
      <c r="F157" s="35"/>
      <c r="G157" s="152"/>
      <c r="H157" s="213"/>
      <c r="I157" s="213"/>
      <c r="J157" s="18"/>
      <c r="K157" s="18"/>
      <c r="L157" s="11"/>
      <c r="M157" s="42"/>
    </row>
    <row r="158" spans="1:13" ht="13" x14ac:dyDescent="0.15">
      <c r="A158" s="43"/>
      <c r="B158" s="11"/>
      <c r="C158" s="18"/>
      <c r="D158" s="19"/>
      <c r="E158" s="18"/>
      <c r="F158" s="35"/>
      <c r="G158" s="152"/>
      <c r="H158" s="213"/>
      <c r="I158" s="213"/>
      <c r="J158" s="18"/>
      <c r="K158" s="18"/>
      <c r="L158" s="11"/>
      <c r="M158" s="42"/>
    </row>
    <row r="159" spans="1:13" ht="13" x14ac:dyDescent="0.15">
      <c r="A159" s="43"/>
      <c r="B159" s="11"/>
      <c r="C159" s="18"/>
      <c r="D159" s="19"/>
      <c r="E159" s="18"/>
      <c r="F159" s="35"/>
      <c r="G159" s="152"/>
      <c r="H159" s="213"/>
      <c r="I159" s="213"/>
      <c r="J159" s="18"/>
      <c r="K159" s="18"/>
      <c r="L159" s="11"/>
      <c r="M159" s="42"/>
    </row>
    <row r="160" spans="1:13" ht="13" x14ac:dyDescent="0.15">
      <c r="A160" s="43"/>
      <c r="B160" s="11"/>
      <c r="C160" s="18"/>
      <c r="D160" s="19"/>
      <c r="E160" s="18"/>
      <c r="F160" s="35"/>
      <c r="G160" s="152"/>
      <c r="H160" s="213"/>
      <c r="I160" s="213"/>
      <c r="J160" s="18"/>
      <c r="K160" s="18"/>
      <c r="L160" s="11"/>
      <c r="M160" s="42"/>
    </row>
    <row r="161" spans="1:13" ht="13" x14ac:dyDescent="0.15">
      <c r="A161" s="43"/>
      <c r="B161" s="11"/>
      <c r="C161" s="18"/>
      <c r="D161" s="19"/>
      <c r="E161" s="18"/>
      <c r="F161" s="35"/>
      <c r="G161" s="152"/>
      <c r="H161" s="213"/>
      <c r="I161" s="213"/>
      <c r="J161" s="18"/>
      <c r="K161" s="18"/>
      <c r="L161" s="11"/>
      <c r="M161" s="42"/>
    </row>
    <row r="162" spans="1:13" ht="13" x14ac:dyDescent="0.15">
      <c r="A162" s="43"/>
      <c r="B162" s="11"/>
      <c r="C162" s="18"/>
      <c r="D162" s="19"/>
      <c r="E162" s="18"/>
      <c r="F162" s="35"/>
      <c r="G162" s="152"/>
      <c r="H162" s="213"/>
      <c r="I162" s="213"/>
      <c r="J162" s="18"/>
      <c r="K162" s="18"/>
      <c r="L162" s="11"/>
      <c r="M162" s="42"/>
    </row>
    <row r="163" spans="1:13" ht="13" x14ac:dyDescent="0.15">
      <c r="A163" s="43"/>
      <c r="B163" s="11"/>
      <c r="C163" s="18"/>
      <c r="D163" s="19"/>
      <c r="E163" s="18"/>
      <c r="F163" s="35"/>
      <c r="G163" s="152"/>
      <c r="H163" s="213"/>
      <c r="I163" s="213"/>
      <c r="J163" s="18"/>
      <c r="K163" s="18"/>
      <c r="L163" s="11"/>
      <c r="M163" s="42"/>
    </row>
    <row r="164" spans="1:13" ht="13" x14ac:dyDescent="0.15">
      <c r="A164" s="43"/>
      <c r="B164" s="11"/>
      <c r="C164" s="18"/>
      <c r="D164" s="19"/>
      <c r="E164" s="18"/>
      <c r="F164" s="35"/>
      <c r="G164" s="152"/>
      <c r="H164" s="213"/>
      <c r="I164" s="213"/>
      <c r="J164" s="18"/>
      <c r="K164" s="18"/>
      <c r="L164" s="11"/>
      <c r="M164" s="42"/>
    </row>
    <row r="165" spans="1:13" ht="13" x14ac:dyDescent="0.15">
      <c r="A165" s="43"/>
      <c r="B165" s="11"/>
      <c r="C165" s="18"/>
      <c r="D165" s="19"/>
      <c r="E165" s="18"/>
      <c r="F165" s="35"/>
      <c r="G165" s="152"/>
      <c r="H165" s="213"/>
      <c r="I165" s="213"/>
      <c r="J165" s="18"/>
      <c r="K165" s="18"/>
      <c r="L165" s="11"/>
      <c r="M165" s="42"/>
    </row>
    <row r="166" spans="1:13" ht="13" x14ac:dyDescent="0.15">
      <c r="A166" s="43"/>
      <c r="B166" s="11"/>
      <c r="C166" s="18"/>
      <c r="D166" s="19"/>
      <c r="E166" s="18"/>
      <c r="F166" s="35"/>
      <c r="G166" s="152"/>
      <c r="H166" s="213"/>
      <c r="I166" s="213"/>
      <c r="J166" s="18"/>
      <c r="K166" s="18"/>
      <c r="L166" s="11"/>
      <c r="M166" s="42"/>
    </row>
    <row r="167" spans="1:13" ht="13" x14ac:dyDescent="0.15">
      <c r="A167" s="43"/>
      <c r="B167" s="11"/>
      <c r="C167" s="18"/>
      <c r="D167" s="19"/>
      <c r="E167" s="18"/>
      <c r="F167" s="35"/>
      <c r="G167" s="152"/>
      <c r="H167" s="213"/>
      <c r="I167" s="213"/>
      <c r="J167" s="18"/>
      <c r="K167" s="18"/>
      <c r="L167" s="11"/>
      <c r="M167" s="42"/>
    </row>
    <row r="168" spans="1:13" ht="13" x14ac:dyDescent="0.15">
      <c r="A168" s="43"/>
      <c r="B168" s="11"/>
      <c r="C168" s="18"/>
      <c r="D168" s="19"/>
      <c r="E168" s="18"/>
      <c r="F168" s="35"/>
      <c r="G168" s="152"/>
      <c r="H168" s="213"/>
      <c r="I168" s="213"/>
      <c r="J168" s="18"/>
      <c r="K168" s="18"/>
      <c r="L168" s="11"/>
      <c r="M168" s="42"/>
    </row>
    <row r="169" spans="1:13" ht="13" x14ac:dyDescent="0.15">
      <c r="A169" s="43"/>
      <c r="B169" s="11"/>
      <c r="C169" s="18"/>
      <c r="D169" s="19"/>
      <c r="E169" s="18"/>
      <c r="F169" s="35"/>
      <c r="G169" s="152"/>
      <c r="H169" s="213"/>
      <c r="I169" s="213"/>
      <c r="J169" s="18"/>
      <c r="K169" s="18"/>
      <c r="L169" s="11"/>
      <c r="M169" s="42"/>
    </row>
    <row r="170" spans="1:13" ht="13" x14ac:dyDescent="0.15">
      <c r="A170" s="43"/>
      <c r="B170" s="11"/>
      <c r="C170" s="18"/>
      <c r="D170" s="19"/>
      <c r="E170" s="18"/>
      <c r="F170" s="35"/>
      <c r="G170" s="152"/>
      <c r="H170" s="213"/>
      <c r="I170" s="213"/>
      <c r="J170" s="18"/>
      <c r="K170" s="18"/>
      <c r="L170" s="11"/>
      <c r="M170" s="42"/>
    </row>
    <row r="171" spans="1:13" ht="13" x14ac:dyDescent="0.15">
      <c r="A171" s="43"/>
      <c r="B171" s="11"/>
      <c r="C171" s="18"/>
      <c r="D171" s="19"/>
      <c r="E171" s="18"/>
      <c r="F171" s="35"/>
      <c r="G171" s="152"/>
      <c r="H171" s="213"/>
      <c r="I171" s="213"/>
      <c r="J171" s="18"/>
      <c r="K171" s="18"/>
      <c r="L171" s="11"/>
      <c r="M171" s="42"/>
    </row>
    <row r="172" spans="1:13" ht="13" x14ac:dyDescent="0.15">
      <c r="A172" s="43"/>
      <c r="B172" s="11"/>
      <c r="C172" s="18"/>
      <c r="D172" s="19"/>
      <c r="E172" s="18"/>
      <c r="F172" s="35"/>
      <c r="G172" s="152"/>
      <c r="H172" s="213"/>
      <c r="I172" s="213"/>
      <c r="J172" s="18"/>
      <c r="K172" s="18"/>
      <c r="L172" s="11"/>
      <c r="M172" s="42"/>
    </row>
    <row r="173" spans="1:13" ht="13" x14ac:dyDescent="0.15">
      <c r="A173" s="43"/>
      <c r="B173" s="11"/>
      <c r="C173" s="18"/>
      <c r="D173" s="19"/>
      <c r="E173" s="18"/>
      <c r="F173" s="35"/>
      <c r="G173" s="152"/>
      <c r="H173" s="213"/>
      <c r="I173" s="213"/>
      <c r="J173" s="18"/>
      <c r="K173" s="18"/>
      <c r="L173" s="11"/>
      <c r="M173" s="42"/>
    </row>
    <row r="174" spans="1:13" ht="13" x14ac:dyDescent="0.15">
      <c r="A174" s="43"/>
      <c r="B174" s="11"/>
      <c r="C174" s="18"/>
      <c r="D174" s="19"/>
      <c r="E174" s="18"/>
      <c r="F174" s="35"/>
      <c r="G174" s="152"/>
      <c r="H174" s="213"/>
      <c r="I174" s="213"/>
      <c r="J174" s="18"/>
      <c r="K174" s="18"/>
      <c r="L174" s="11"/>
      <c r="M174" s="42"/>
    </row>
    <row r="175" spans="1:13" ht="13" x14ac:dyDescent="0.15">
      <c r="A175" s="43"/>
      <c r="B175" s="11"/>
      <c r="C175" s="18"/>
      <c r="D175" s="19"/>
      <c r="E175" s="18"/>
      <c r="F175" s="35"/>
      <c r="G175" s="152"/>
      <c r="H175" s="213"/>
      <c r="I175" s="213"/>
      <c r="J175" s="18"/>
      <c r="K175" s="18"/>
      <c r="L175" s="11"/>
      <c r="M175" s="42"/>
    </row>
    <row r="176" spans="1:13" ht="13" x14ac:dyDescent="0.15">
      <c r="A176" s="43"/>
      <c r="B176" s="11"/>
      <c r="C176" s="18"/>
      <c r="D176" s="19"/>
      <c r="E176" s="18"/>
      <c r="F176" s="35"/>
      <c r="G176" s="152"/>
      <c r="H176" s="213"/>
      <c r="I176" s="213"/>
      <c r="J176" s="18"/>
      <c r="K176" s="18"/>
      <c r="L176" s="11"/>
      <c r="M176" s="42"/>
    </row>
    <row r="177" spans="1:13" ht="13" x14ac:dyDescent="0.15">
      <c r="A177" s="43"/>
      <c r="B177" s="11"/>
      <c r="C177" s="18"/>
      <c r="D177" s="19"/>
      <c r="E177" s="18"/>
      <c r="F177" s="35"/>
      <c r="G177" s="152"/>
      <c r="H177" s="213"/>
      <c r="I177" s="213"/>
      <c r="J177" s="18"/>
      <c r="K177" s="18"/>
      <c r="L177" s="11"/>
      <c r="M177" s="42"/>
    </row>
    <row r="178" spans="1:13" ht="13" x14ac:dyDescent="0.15">
      <c r="A178" s="43"/>
      <c r="B178" s="11"/>
      <c r="C178" s="18"/>
      <c r="D178" s="19"/>
      <c r="E178" s="18"/>
      <c r="F178" s="35"/>
      <c r="G178" s="152"/>
      <c r="H178" s="213"/>
      <c r="I178" s="213"/>
      <c r="J178" s="18"/>
      <c r="K178" s="18"/>
      <c r="L178" s="11"/>
      <c r="M178" s="42"/>
    </row>
    <row r="179" spans="1:13" ht="13" x14ac:dyDescent="0.15">
      <c r="A179" s="43"/>
      <c r="B179" s="11"/>
      <c r="C179" s="18"/>
      <c r="D179" s="19"/>
      <c r="E179" s="18"/>
      <c r="F179" s="35"/>
      <c r="G179" s="152"/>
      <c r="H179" s="213"/>
      <c r="I179" s="213"/>
      <c r="J179" s="18"/>
      <c r="K179" s="18"/>
      <c r="L179" s="11"/>
      <c r="M179" s="42"/>
    </row>
    <row r="180" spans="1:13" ht="13" x14ac:dyDescent="0.15">
      <c r="A180" s="43"/>
      <c r="B180" s="11"/>
      <c r="C180" s="18"/>
      <c r="D180" s="19"/>
      <c r="E180" s="18"/>
      <c r="F180" s="35"/>
      <c r="G180" s="152"/>
      <c r="H180" s="213"/>
      <c r="I180" s="213"/>
      <c r="J180" s="18"/>
      <c r="K180" s="18"/>
      <c r="L180" s="11"/>
      <c r="M180" s="42"/>
    </row>
    <row r="181" spans="1:13" ht="13" x14ac:dyDescent="0.15">
      <c r="A181" s="43"/>
      <c r="B181" s="11"/>
      <c r="C181" s="18"/>
      <c r="D181" s="19"/>
      <c r="E181" s="18"/>
      <c r="F181" s="35"/>
      <c r="G181" s="152"/>
      <c r="H181" s="213"/>
      <c r="I181" s="213"/>
      <c r="J181" s="18"/>
      <c r="K181" s="18"/>
      <c r="L181" s="11"/>
      <c r="M181" s="42"/>
    </row>
    <row r="182" spans="1:13" ht="13" x14ac:dyDescent="0.15">
      <c r="A182" s="43"/>
      <c r="B182" s="11"/>
      <c r="C182" s="18"/>
      <c r="D182" s="19"/>
      <c r="E182" s="18"/>
      <c r="F182" s="35"/>
      <c r="G182" s="152"/>
      <c r="H182" s="213"/>
      <c r="I182" s="213"/>
      <c r="J182" s="18"/>
      <c r="K182" s="18"/>
      <c r="L182" s="11"/>
      <c r="M182" s="42"/>
    </row>
    <row r="183" spans="1:13" ht="13" x14ac:dyDescent="0.15">
      <c r="A183" s="43"/>
      <c r="B183" s="11"/>
      <c r="C183" s="18"/>
      <c r="D183" s="19"/>
      <c r="E183" s="18"/>
      <c r="F183" s="35"/>
      <c r="G183" s="152"/>
      <c r="H183" s="213"/>
      <c r="I183" s="213"/>
      <c r="J183" s="18"/>
      <c r="K183" s="18"/>
      <c r="L183" s="11"/>
      <c r="M183" s="42"/>
    </row>
    <row r="184" spans="1:13" ht="13" x14ac:dyDescent="0.15">
      <c r="A184" s="43"/>
      <c r="B184" s="11"/>
      <c r="C184" s="18"/>
      <c r="D184" s="19"/>
      <c r="E184" s="18"/>
      <c r="F184" s="35"/>
      <c r="G184" s="152"/>
      <c r="H184" s="213"/>
      <c r="I184" s="213"/>
      <c r="J184" s="18"/>
      <c r="K184" s="18"/>
      <c r="L184" s="11"/>
      <c r="M184" s="42"/>
    </row>
    <row r="185" spans="1:13" ht="13" x14ac:dyDescent="0.15">
      <c r="A185" s="43"/>
      <c r="B185" s="11"/>
      <c r="C185" s="18"/>
      <c r="D185" s="19"/>
      <c r="E185" s="18"/>
      <c r="F185" s="35"/>
      <c r="G185" s="152"/>
      <c r="H185" s="213"/>
      <c r="I185" s="213"/>
      <c r="J185" s="18"/>
      <c r="K185" s="18"/>
      <c r="L185" s="11"/>
      <c r="M185" s="42"/>
    </row>
    <row r="186" spans="1:13" ht="13" x14ac:dyDescent="0.15">
      <c r="A186" s="43"/>
      <c r="B186" s="11"/>
      <c r="C186" s="18"/>
      <c r="D186" s="19"/>
      <c r="E186" s="18"/>
      <c r="F186" s="35"/>
      <c r="G186" s="152"/>
      <c r="H186" s="213"/>
      <c r="I186" s="213"/>
      <c r="J186" s="18"/>
      <c r="K186" s="18"/>
      <c r="L186" s="11"/>
      <c r="M186" s="42"/>
    </row>
    <row r="187" spans="1:13" ht="13" x14ac:dyDescent="0.15">
      <c r="A187" s="43"/>
      <c r="B187" s="11"/>
      <c r="C187" s="18"/>
      <c r="D187" s="19"/>
      <c r="E187" s="18"/>
      <c r="F187" s="35"/>
      <c r="G187" s="152"/>
      <c r="H187" s="213"/>
      <c r="I187" s="213"/>
      <c r="J187" s="18"/>
      <c r="K187" s="18"/>
      <c r="L187" s="11"/>
      <c r="M187" s="42"/>
    </row>
    <row r="188" spans="1:13" ht="13" x14ac:dyDescent="0.15">
      <c r="A188" s="43"/>
      <c r="B188" s="11"/>
      <c r="C188" s="18"/>
      <c r="D188" s="19"/>
      <c r="E188" s="18"/>
      <c r="F188" s="35"/>
      <c r="G188" s="152"/>
      <c r="H188" s="213"/>
      <c r="I188" s="213"/>
      <c r="J188" s="18"/>
      <c r="K188" s="18"/>
      <c r="L188" s="11"/>
      <c r="M188" s="42"/>
    </row>
    <row r="189" spans="1:13" ht="13" x14ac:dyDescent="0.15">
      <c r="A189" s="43"/>
      <c r="B189" s="11"/>
      <c r="C189" s="18"/>
      <c r="D189" s="19"/>
      <c r="E189" s="18"/>
      <c r="F189" s="35"/>
      <c r="G189" s="152"/>
      <c r="H189" s="213"/>
      <c r="I189" s="213"/>
      <c r="J189" s="18"/>
      <c r="K189" s="18"/>
      <c r="L189" s="11"/>
      <c r="M189" s="42"/>
    </row>
    <row r="190" spans="1:13" ht="13" x14ac:dyDescent="0.15">
      <c r="A190" s="43"/>
      <c r="B190" s="11"/>
      <c r="C190" s="18"/>
      <c r="D190" s="19"/>
      <c r="E190" s="18"/>
      <c r="F190" s="35"/>
      <c r="G190" s="152"/>
      <c r="H190" s="213"/>
      <c r="I190" s="213"/>
      <c r="J190" s="18"/>
      <c r="K190" s="18"/>
      <c r="L190" s="11"/>
      <c r="M190" s="42"/>
    </row>
    <row r="191" spans="1:13" ht="13" x14ac:dyDescent="0.15">
      <c r="A191" s="43"/>
      <c r="B191" s="11"/>
      <c r="C191" s="18"/>
      <c r="D191" s="19"/>
      <c r="E191" s="18"/>
      <c r="F191" s="35"/>
      <c r="G191" s="152"/>
      <c r="H191" s="213"/>
      <c r="I191" s="213"/>
      <c r="J191" s="18"/>
      <c r="K191" s="18"/>
      <c r="L191" s="11"/>
      <c r="M191" s="42"/>
    </row>
    <row r="192" spans="1:13" ht="13" x14ac:dyDescent="0.15">
      <c r="A192" s="43"/>
      <c r="B192" s="11"/>
      <c r="C192" s="18"/>
      <c r="D192" s="19"/>
      <c r="E192" s="18"/>
      <c r="F192" s="35"/>
      <c r="G192" s="152"/>
      <c r="H192" s="213"/>
      <c r="I192" s="213"/>
      <c r="J192" s="18"/>
      <c r="K192" s="18"/>
      <c r="L192" s="11"/>
      <c r="M192" s="42"/>
    </row>
    <row r="193" spans="1:13" ht="13" x14ac:dyDescent="0.15">
      <c r="A193" s="43"/>
      <c r="B193" s="11"/>
      <c r="C193" s="18"/>
      <c r="D193" s="19"/>
      <c r="E193" s="18"/>
      <c r="F193" s="35"/>
      <c r="G193" s="152"/>
      <c r="H193" s="213"/>
      <c r="I193" s="213"/>
      <c r="J193" s="18"/>
      <c r="K193" s="18"/>
      <c r="L193" s="11"/>
      <c r="M193" s="42"/>
    </row>
    <row r="194" spans="1:13" ht="13" x14ac:dyDescent="0.15">
      <c r="A194" s="43"/>
      <c r="B194" s="11"/>
      <c r="C194" s="18"/>
      <c r="D194" s="19"/>
      <c r="E194" s="18"/>
      <c r="F194" s="35"/>
      <c r="G194" s="152"/>
      <c r="H194" s="213"/>
      <c r="I194" s="213"/>
      <c r="J194" s="18"/>
      <c r="K194" s="18"/>
      <c r="L194" s="11"/>
      <c r="M194" s="42"/>
    </row>
    <row r="195" spans="1:13" ht="13" x14ac:dyDescent="0.15">
      <c r="A195" s="43"/>
      <c r="B195" s="11"/>
      <c r="C195" s="18"/>
      <c r="D195" s="19"/>
      <c r="E195" s="18"/>
      <c r="F195" s="35"/>
      <c r="G195" s="152"/>
      <c r="H195" s="213"/>
      <c r="I195" s="213"/>
      <c r="J195" s="18"/>
      <c r="K195" s="18"/>
      <c r="L195" s="11"/>
      <c r="M195" s="42"/>
    </row>
    <row r="196" spans="1:13" ht="13" x14ac:dyDescent="0.15">
      <c r="A196" s="43"/>
      <c r="B196" s="11"/>
      <c r="C196" s="18"/>
      <c r="D196" s="19"/>
      <c r="E196" s="18"/>
      <c r="F196" s="35"/>
      <c r="G196" s="152"/>
      <c r="H196" s="213"/>
      <c r="I196" s="213"/>
      <c r="J196" s="18"/>
      <c r="K196" s="18"/>
      <c r="L196" s="11"/>
      <c r="M196" s="42"/>
    </row>
    <row r="197" spans="1:13" ht="13" x14ac:dyDescent="0.15">
      <c r="A197" s="43"/>
      <c r="B197" s="11"/>
      <c r="C197" s="18"/>
      <c r="D197" s="19"/>
      <c r="E197" s="18"/>
      <c r="F197" s="35"/>
      <c r="G197" s="152"/>
      <c r="H197" s="213"/>
      <c r="I197" s="213"/>
      <c r="J197" s="18"/>
      <c r="K197" s="18"/>
      <c r="L197" s="11"/>
      <c r="M197" s="42"/>
    </row>
    <row r="198" spans="1:13" ht="13" x14ac:dyDescent="0.15">
      <c r="A198" s="43"/>
      <c r="B198" s="11"/>
      <c r="C198" s="18"/>
      <c r="D198" s="19"/>
      <c r="E198" s="18"/>
      <c r="F198" s="35"/>
      <c r="G198" s="152"/>
      <c r="H198" s="213"/>
      <c r="I198" s="213"/>
      <c r="J198" s="18"/>
      <c r="K198" s="18"/>
      <c r="L198" s="11"/>
      <c r="M198" s="42"/>
    </row>
    <row r="199" spans="1:13" ht="13" x14ac:dyDescent="0.15">
      <c r="A199" s="43"/>
      <c r="B199" s="11"/>
      <c r="C199" s="18"/>
      <c r="D199" s="19"/>
      <c r="E199" s="18"/>
      <c r="F199" s="35"/>
      <c r="G199" s="152"/>
      <c r="H199" s="213"/>
      <c r="I199" s="213"/>
      <c r="J199" s="18"/>
      <c r="K199" s="18"/>
      <c r="L199" s="11"/>
      <c r="M199" s="42"/>
    </row>
    <row r="200" spans="1:13" ht="13" x14ac:dyDescent="0.15">
      <c r="A200" s="43"/>
      <c r="B200" s="11"/>
      <c r="C200" s="18"/>
      <c r="D200" s="19"/>
      <c r="E200" s="18"/>
      <c r="F200" s="35"/>
      <c r="G200" s="152"/>
      <c r="H200" s="213"/>
      <c r="I200" s="213"/>
      <c r="J200" s="18"/>
      <c r="K200" s="18"/>
      <c r="L200" s="11"/>
      <c r="M200" s="42"/>
    </row>
    <row r="201" spans="1:13" ht="13" x14ac:dyDescent="0.15">
      <c r="A201" s="43"/>
      <c r="B201" s="11"/>
      <c r="C201" s="18"/>
      <c r="D201" s="19"/>
      <c r="E201" s="18"/>
      <c r="F201" s="35"/>
      <c r="G201" s="152"/>
      <c r="H201" s="213"/>
      <c r="I201" s="213"/>
      <c r="J201" s="18"/>
      <c r="K201" s="18"/>
      <c r="L201" s="11"/>
      <c r="M201" s="42"/>
    </row>
    <row r="202" spans="1:13" ht="13" x14ac:dyDescent="0.15">
      <c r="A202" s="43"/>
      <c r="B202" s="11"/>
      <c r="C202" s="18"/>
      <c r="D202" s="19"/>
      <c r="E202" s="18"/>
      <c r="F202" s="35"/>
      <c r="G202" s="152"/>
      <c r="H202" s="213"/>
      <c r="I202" s="213"/>
      <c r="J202" s="18"/>
      <c r="K202" s="18"/>
      <c r="L202" s="11"/>
      <c r="M202" s="42"/>
    </row>
    <row r="203" spans="1:13" ht="13" x14ac:dyDescent="0.15">
      <c r="A203" s="43"/>
      <c r="B203" s="11"/>
      <c r="C203" s="18"/>
      <c r="D203" s="19"/>
      <c r="E203" s="18"/>
      <c r="F203" s="35"/>
      <c r="G203" s="152"/>
      <c r="H203" s="213"/>
      <c r="I203" s="213"/>
      <c r="J203" s="18"/>
      <c r="K203" s="18"/>
      <c r="L203" s="11"/>
      <c r="M203" s="42"/>
    </row>
    <row r="204" spans="1:13" ht="13" x14ac:dyDescent="0.15">
      <c r="A204" s="43"/>
      <c r="B204" s="11"/>
      <c r="C204" s="18"/>
      <c r="D204" s="19"/>
      <c r="E204" s="18"/>
      <c r="F204" s="35"/>
      <c r="G204" s="152"/>
      <c r="H204" s="213"/>
      <c r="I204" s="213"/>
      <c r="J204" s="18"/>
      <c r="K204" s="18"/>
      <c r="L204" s="11"/>
      <c r="M204" s="42"/>
    </row>
    <row r="205" spans="1:13" ht="13" x14ac:dyDescent="0.15">
      <c r="A205" s="43"/>
      <c r="B205" s="11"/>
      <c r="C205" s="18"/>
      <c r="D205" s="19"/>
      <c r="E205" s="18"/>
      <c r="F205" s="35"/>
      <c r="G205" s="152"/>
      <c r="H205" s="213"/>
      <c r="I205" s="213"/>
      <c r="J205" s="18"/>
      <c r="K205" s="18"/>
      <c r="L205" s="11"/>
      <c r="M205" s="42"/>
    </row>
    <row r="206" spans="1:13" ht="13" x14ac:dyDescent="0.15">
      <c r="A206" s="43"/>
      <c r="B206" s="11"/>
      <c r="C206" s="18"/>
      <c r="D206" s="19"/>
      <c r="E206" s="18"/>
      <c r="F206" s="35"/>
      <c r="G206" s="152"/>
      <c r="H206" s="213"/>
      <c r="I206" s="213"/>
      <c r="J206" s="18"/>
      <c r="K206" s="18"/>
      <c r="L206" s="11"/>
      <c r="M206" s="42"/>
    </row>
    <row r="207" spans="1:13" ht="13" x14ac:dyDescent="0.15">
      <c r="A207" s="43"/>
      <c r="B207" s="11"/>
      <c r="C207" s="18"/>
      <c r="D207" s="19"/>
      <c r="E207" s="18"/>
      <c r="F207" s="35"/>
      <c r="G207" s="152"/>
      <c r="H207" s="213"/>
      <c r="I207" s="213"/>
      <c r="J207" s="18"/>
      <c r="K207" s="18"/>
      <c r="L207" s="11"/>
      <c r="M207" s="42"/>
    </row>
    <row r="208" spans="1:13" ht="13" x14ac:dyDescent="0.15">
      <c r="A208" s="43"/>
      <c r="B208" s="11"/>
      <c r="C208" s="18"/>
      <c r="D208" s="19"/>
      <c r="E208" s="18"/>
      <c r="F208" s="35"/>
      <c r="G208" s="152"/>
      <c r="H208" s="213"/>
      <c r="I208" s="213"/>
      <c r="J208" s="18"/>
      <c r="K208" s="18"/>
      <c r="L208" s="11"/>
      <c r="M208" s="42"/>
    </row>
    <row r="209" spans="1:13" ht="13" x14ac:dyDescent="0.15">
      <c r="A209" s="43"/>
      <c r="B209" s="11"/>
      <c r="C209" s="18"/>
      <c r="D209" s="19"/>
      <c r="E209" s="18"/>
      <c r="F209" s="35"/>
      <c r="G209" s="152"/>
      <c r="H209" s="213"/>
      <c r="I209" s="213"/>
      <c r="J209" s="18"/>
      <c r="K209" s="18"/>
      <c r="L209" s="11"/>
      <c r="M209" s="42"/>
    </row>
    <row r="210" spans="1:13" ht="13" x14ac:dyDescent="0.15">
      <c r="A210" s="43"/>
      <c r="B210" s="11"/>
      <c r="C210" s="18"/>
      <c r="D210" s="19"/>
      <c r="E210" s="18"/>
      <c r="F210" s="35"/>
      <c r="G210" s="152"/>
      <c r="H210" s="213"/>
      <c r="I210" s="213"/>
      <c r="J210" s="18"/>
      <c r="K210" s="18"/>
      <c r="L210" s="11"/>
      <c r="M210" s="42"/>
    </row>
    <row r="211" spans="1:13" ht="13" x14ac:dyDescent="0.15">
      <c r="A211" s="43"/>
      <c r="B211" s="11"/>
      <c r="C211" s="18"/>
      <c r="D211" s="19"/>
      <c r="E211" s="18"/>
      <c r="F211" s="35"/>
      <c r="G211" s="152"/>
      <c r="H211" s="213"/>
      <c r="I211" s="213"/>
      <c r="J211" s="18"/>
      <c r="K211" s="18"/>
      <c r="L211" s="11"/>
      <c r="M211" s="42"/>
    </row>
    <row r="212" spans="1:13" ht="13" x14ac:dyDescent="0.15">
      <c r="A212" s="43"/>
      <c r="B212" s="11"/>
      <c r="C212" s="18"/>
      <c r="D212" s="19"/>
      <c r="E212" s="18"/>
      <c r="F212" s="35"/>
      <c r="G212" s="152"/>
      <c r="H212" s="213"/>
      <c r="I212" s="213"/>
      <c r="J212" s="18"/>
      <c r="K212" s="18"/>
      <c r="L212" s="11"/>
      <c r="M212" s="42"/>
    </row>
    <row r="213" spans="1:13" ht="13" x14ac:dyDescent="0.15">
      <c r="A213" s="43"/>
      <c r="B213" s="11"/>
      <c r="C213" s="18"/>
      <c r="D213" s="19"/>
      <c r="E213" s="18"/>
      <c r="F213" s="35"/>
      <c r="G213" s="152"/>
      <c r="H213" s="213"/>
      <c r="I213" s="213"/>
      <c r="J213" s="18"/>
      <c r="K213" s="18"/>
      <c r="L213" s="11"/>
      <c r="M213" s="42"/>
    </row>
    <row r="214" spans="1:13" ht="13" x14ac:dyDescent="0.15">
      <c r="A214" s="43"/>
      <c r="B214" s="11"/>
      <c r="C214" s="18"/>
      <c r="D214" s="19"/>
      <c r="E214" s="18"/>
      <c r="F214" s="35"/>
      <c r="G214" s="152"/>
      <c r="H214" s="213"/>
      <c r="I214" s="213"/>
      <c r="J214" s="18"/>
      <c r="K214" s="18"/>
      <c r="L214" s="11"/>
      <c r="M214" s="42"/>
    </row>
    <row r="215" spans="1:13" ht="13" x14ac:dyDescent="0.15">
      <c r="A215" s="43"/>
      <c r="B215" s="11"/>
      <c r="C215" s="18"/>
      <c r="D215" s="19"/>
      <c r="E215" s="18"/>
      <c r="F215" s="35"/>
      <c r="G215" s="152"/>
      <c r="H215" s="213"/>
      <c r="I215" s="213"/>
      <c r="J215" s="18"/>
      <c r="K215" s="18"/>
      <c r="L215" s="11"/>
      <c r="M215" s="42"/>
    </row>
    <row r="216" spans="1:13" ht="13" x14ac:dyDescent="0.15">
      <c r="A216" s="43"/>
      <c r="B216" s="11"/>
      <c r="C216" s="18"/>
      <c r="D216" s="19"/>
      <c r="E216" s="18"/>
      <c r="F216" s="35"/>
      <c r="G216" s="152"/>
      <c r="H216" s="213"/>
      <c r="I216" s="213"/>
      <c r="J216" s="18"/>
      <c r="K216" s="18"/>
      <c r="L216" s="11"/>
      <c r="M216" s="42"/>
    </row>
    <row r="217" spans="1:13" ht="13" x14ac:dyDescent="0.15">
      <c r="A217" s="43"/>
      <c r="B217" s="11"/>
      <c r="C217" s="18"/>
      <c r="D217" s="19"/>
      <c r="E217" s="18"/>
      <c r="F217" s="35"/>
      <c r="G217" s="152"/>
      <c r="H217" s="213"/>
      <c r="I217" s="213"/>
      <c r="J217" s="18"/>
      <c r="K217" s="18"/>
      <c r="L217" s="11"/>
      <c r="M217" s="42"/>
    </row>
    <row r="218" spans="1:13" ht="13" x14ac:dyDescent="0.15">
      <c r="A218" s="43"/>
      <c r="B218" s="11"/>
      <c r="C218" s="18"/>
      <c r="D218" s="19"/>
      <c r="E218" s="18"/>
      <c r="F218" s="35"/>
      <c r="G218" s="152"/>
      <c r="H218" s="213"/>
      <c r="I218" s="213"/>
      <c r="J218" s="18"/>
      <c r="K218" s="18"/>
      <c r="L218" s="11"/>
      <c r="M218" s="42"/>
    </row>
    <row r="219" spans="1:13" ht="13" x14ac:dyDescent="0.15">
      <c r="A219" s="43"/>
      <c r="B219" s="11"/>
      <c r="C219" s="18"/>
      <c r="D219" s="19"/>
      <c r="E219" s="18"/>
      <c r="F219" s="35"/>
      <c r="G219" s="152"/>
      <c r="H219" s="213"/>
      <c r="I219" s="213"/>
      <c r="J219" s="18"/>
      <c r="K219" s="18"/>
      <c r="L219" s="11"/>
      <c r="M219" s="42"/>
    </row>
    <row r="220" spans="1:13" ht="13" x14ac:dyDescent="0.15">
      <c r="A220" s="43"/>
      <c r="B220" s="11"/>
      <c r="C220" s="18"/>
      <c r="D220" s="19"/>
      <c r="E220" s="18"/>
      <c r="F220" s="35"/>
      <c r="G220" s="152"/>
      <c r="H220" s="213"/>
      <c r="I220" s="213"/>
      <c r="J220" s="18"/>
      <c r="K220" s="18"/>
      <c r="L220" s="11"/>
      <c r="M220" s="42"/>
    </row>
    <row r="221" spans="1:13" ht="13" x14ac:dyDescent="0.15">
      <c r="A221" s="43"/>
      <c r="B221" s="11"/>
      <c r="C221" s="18"/>
      <c r="D221" s="19"/>
      <c r="E221" s="18"/>
      <c r="F221" s="35"/>
      <c r="G221" s="152"/>
      <c r="H221" s="213"/>
      <c r="I221" s="213"/>
      <c r="J221" s="18"/>
      <c r="K221" s="18"/>
      <c r="L221" s="11"/>
      <c r="M221" s="42"/>
    </row>
    <row r="222" spans="1:13" ht="13" x14ac:dyDescent="0.15">
      <c r="A222" s="43"/>
      <c r="B222" s="11"/>
      <c r="C222" s="18"/>
      <c r="D222" s="19"/>
      <c r="E222" s="18"/>
      <c r="F222" s="35"/>
      <c r="G222" s="152"/>
      <c r="H222" s="213"/>
      <c r="I222" s="213"/>
      <c r="J222" s="18"/>
      <c r="K222" s="18"/>
      <c r="L222" s="11"/>
      <c r="M222" s="42"/>
    </row>
    <row r="223" spans="1:13" ht="13" x14ac:dyDescent="0.15">
      <c r="A223" s="43"/>
      <c r="B223" s="11"/>
      <c r="C223" s="18"/>
      <c r="D223" s="19"/>
      <c r="E223" s="18"/>
      <c r="F223" s="35"/>
      <c r="G223" s="152"/>
      <c r="H223" s="213"/>
      <c r="I223" s="213"/>
      <c r="J223" s="18"/>
      <c r="K223" s="18"/>
      <c r="L223" s="11"/>
      <c r="M223" s="42"/>
    </row>
    <row r="224" spans="1:13" ht="13" x14ac:dyDescent="0.15">
      <c r="A224" s="43"/>
      <c r="B224" s="11"/>
      <c r="C224" s="18"/>
      <c r="D224" s="19"/>
      <c r="E224" s="18"/>
      <c r="F224" s="35"/>
      <c r="G224" s="152"/>
      <c r="H224" s="213"/>
      <c r="I224" s="213"/>
      <c r="J224" s="18"/>
      <c r="K224" s="18"/>
      <c r="L224" s="11"/>
      <c r="M224" s="42"/>
    </row>
    <row r="225" spans="1:13" ht="13" x14ac:dyDescent="0.15">
      <c r="A225" s="43"/>
      <c r="B225" s="11"/>
      <c r="C225" s="18"/>
      <c r="D225" s="19"/>
      <c r="E225" s="18"/>
      <c r="F225" s="35"/>
      <c r="G225" s="152"/>
      <c r="H225" s="213"/>
      <c r="I225" s="213"/>
      <c r="J225" s="18"/>
      <c r="K225" s="18"/>
      <c r="L225" s="11"/>
      <c r="M225" s="42"/>
    </row>
    <row r="226" spans="1:13" ht="13" x14ac:dyDescent="0.15">
      <c r="A226" s="43"/>
      <c r="B226" s="11"/>
      <c r="C226" s="18"/>
      <c r="D226" s="19"/>
      <c r="E226" s="18"/>
      <c r="F226" s="35"/>
      <c r="G226" s="152"/>
      <c r="H226" s="213"/>
      <c r="I226" s="213"/>
      <c r="J226" s="18"/>
      <c r="K226" s="18"/>
      <c r="L226" s="11"/>
      <c r="M226" s="42"/>
    </row>
    <row r="227" spans="1:13" ht="13" x14ac:dyDescent="0.15">
      <c r="A227" s="43"/>
      <c r="B227" s="11"/>
      <c r="C227" s="18"/>
      <c r="D227" s="19"/>
      <c r="E227" s="18"/>
      <c r="F227" s="35"/>
      <c r="G227" s="152"/>
      <c r="H227" s="213"/>
      <c r="I227" s="213"/>
      <c r="J227" s="18"/>
      <c r="K227" s="18"/>
      <c r="L227" s="11"/>
      <c r="M227" s="42"/>
    </row>
    <row r="228" spans="1:13" ht="13" x14ac:dyDescent="0.15">
      <c r="A228" s="43"/>
      <c r="B228" s="11"/>
      <c r="C228" s="18"/>
      <c r="D228" s="19"/>
      <c r="E228" s="18"/>
      <c r="F228" s="35"/>
      <c r="G228" s="152"/>
      <c r="H228" s="213"/>
      <c r="I228" s="213"/>
      <c r="J228" s="18"/>
      <c r="K228" s="18"/>
      <c r="L228" s="11"/>
      <c r="M228" s="42"/>
    </row>
    <row r="229" spans="1:13" ht="13" x14ac:dyDescent="0.15">
      <c r="A229" s="43"/>
      <c r="B229" s="11"/>
      <c r="C229" s="18"/>
      <c r="D229" s="19"/>
      <c r="E229" s="18"/>
      <c r="F229" s="35"/>
      <c r="G229" s="152"/>
      <c r="H229" s="213"/>
      <c r="I229" s="213"/>
      <c r="J229" s="18"/>
      <c r="K229" s="18"/>
      <c r="L229" s="11"/>
      <c r="M229" s="42"/>
    </row>
    <row r="230" spans="1:13" ht="13" x14ac:dyDescent="0.15">
      <c r="A230" s="43"/>
      <c r="B230" s="11"/>
      <c r="C230" s="18"/>
      <c r="D230" s="19"/>
      <c r="E230" s="18"/>
      <c r="F230" s="35"/>
      <c r="G230" s="152"/>
      <c r="H230" s="213"/>
      <c r="I230" s="213"/>
      <c r="J230" s="18"/>
      <c r="K230" s="18"/>
      <c r="L230" s="11"/>
      <c r="M230" s="42"/>
    </row>
    <row r="231" spans="1:13" ht="13" x14ac:dyDescent="0.15">
      <c r="A231" s="43"/>
      <c r="B231" s="11"/>
      <c r="C231" s="18"/>
      <c r="D231" s="19"/>
      <c r="E231" s="18"/>
      <c r="F231" s="35"/>
      <c r="G231" s="152"/>
      <c r="H231" s="213"/>
      <c r="I231" s="213"/>
      <c r="J231" s="18"/>
      <c r="K231" s="18"/>
      <c r="L231" s="11"/>
      <c r="M231" s="42"/>
    </row>
    <row r="232" spans="1:13" ht="13" x14ac:dyDescent="0.15">
      <c r="A232" s="43"/>
      <c r="B232" s="11"/>
      <c r="C232" s="18"/>
      <c r="D232" s="19"/>
      <c r="E232" s="18"/>
      <c r="F232" s="35"/>
      <c r="G232" s="152"/>
      <c r="H232" s="213"/>
      <c r="I232" s="213"/>
      <c r="J232" s="18"/>
      <c r="K232" s="18"/>
      <c r="L232" s="11"/>
      <c r="M232" s="42"/>
    </row>
    <row r="233" spans="1:13" ht="13" x14ac:dyDescent="0.15">
      <c r="A233" s="43"/>
      <c r="B233" s="11"/>
      <c r="C233" s="18"/>
      <c r="D233" s="19"/>
      <c r="E233" s="18"/>
      <c r="F233" s="35"/>
      <c r="G233" s="152"/>
      <c r="H233" s="213"/>
      <c r="I233" s="213"/>
      <c r="J233" s="18"/>
      <c r="K233" s="18"/>
      <c r="L233" s="11"/>
      <c r="M233" s="42"/>
    </row>
    <row r="234" spans="1:13" ht="13" x14ac:dyDescent="0.15">
      <c r="A234" s="43"/>
      <c r="B234" s="11"/>
      <c r="C234" s="18"/>
      <c r="D234" s="19"/>
      <c r="E234" s="18"/>
      <c r="F234" s="35"/>
      <c r="G234" s="152"/>
      <c r="H234" s="213"/>
      <c r="I234" s="213"/>
      <c r="J234" s="18"/>
      <c r="K234" s="18"/>
      <c r="L234" s="11"/>
      <c r="M234" s="42"/>
    </row>
    <row r="235" spans="1:13" ht="13" x14ac:dyDescent="0.15">
      <c r="A235" s="43"/>
      <c r="B235" s="11"/>
      <c r="C235" s="18"/>
      <c r="D235" s="19"/>
      <c r="E235" s="18"/>
      <c r="F235" s="35"/>
      <c r="G235" s="152"/>
      <c r="H235" s="213"/>
      <c r="I235" s="213"/>
      <c r="J235" s="18"/>
      <c r="K235" s="18"/>
      <c r="L235" s="11"/>
      <c r="M235" s="42"/>
    </row>
    <row r="236" spans="1:13" ht="13" x14ac:dyDescent="0.15">
      <c r="A236" s="43"/>
      <c r="B236" s="11"/>
      <c r="C236" s="18"/>
      <c r="D236" s="19"/>
      <c r="E236" s="18"/>
      <c r="F236" s="35"/>
      <c r="G236" s="152"/>
      <c r="H236" s="213"/>
      <c r="I236" s="213"/>
      <c r="J236" s="18"/>
      <c r="K236" s="18"/>
      <c r="L236" s="11"/>
      <c r="M236" s="42"/>
    </row>
    <row r="237" spans="1:13" ht="13" x14ac:dyDescent="0.15">
      <c r="A237" s="43"/>
      <c r="B237" s="11"/>
      <c r="C237" s="18"/>
      <c r="D237" s="19"/>
      <c r="E237" s="18"/>
      <c r="F237" s="35"/>
      <c r="G237" s="152"/>
      <c r="H237" s="213"/>
      <c r="I237" s="213"/>
      <c r="J237" s="18"/>
      <c r="K237" s="18"/>
      <c r="L237" s="11"/>
      <c r="M237" s="42"/>
    </row>
    <row r="238" spans="1:13" ht="13" x14ac:dyDescent="0.15">
      <c r="A238" s="43"/>
      <c r="B238" s="11"/>
      <c r="C238" s="18"/>
      <c r="D238" s="19"/>
      <c r="E238" s="18"/>
      <c r="F238" s="35"/>
      <c r="G238" s="152"/>
      <c r="H238" s="213"/>
      <c r="I238" s="213"/>
      <c r="J238" s="18"/>
      <c r="K238" s="18"/>
      <c r="L238" s="11"/>
      <c r="M238" s="42"/>
    </row>
    <row r="239" spans="1:13" ht="13" x14ac:dyDescent="0.15">
      <c r="A239" s="43"/>
      <c r="B239" s="11"/>
      <c r="C239" s="18"/>
      <c r="D239" s="19"/>
      <c r="E239" s="18"/>
      <c r="F239" s="35"/>
      <c r="G239" s="152"/>
      <c r="H239" s="213"/>
      <c r="I239" s="213"/>
      <c r="J239" s="18"/>
      <c r="K239" s="18"/>
      <c r="L239" s="11"/>
      <c r="M239" s="42"/>
    </row>
    <row r="240" spans="1:13" ht="13" x14ac:dyDescent="0.15">
      <c r="A240" s="43"/>
      <c r="B240" s="11"/>
      <c r="C240" s="18"/>
      <c r="D240" s="19"/>
      <c r="E240" s="18"/>
      <c r="F240" s="35"/>
      <c r="G240" s="152"/>
      <c r="H240" s="213"/>
      <c r="I240" s="213"/>
      <c r="J240" s="18"/>
      <c r="K240" s="18"/>
      <c r="L240" s="11"/>
      <c r="M240" s="42"/>
    </row>
    <row r="241" spans="1:13" ht="13" x14ac:dyDescent="0.15">
      <c r="A241" s="43"/>
      <c r="B241" s="11"/>
      <c r="C241" s="18"/>
      <c r="D241" s="19"/>
      <c r="E241" s="18"/>
      <c r="F241" s="35"/>
      <c r="G241" s="152"/>
      <c r="H241" s="213"/>
      <c r="I241" s="213"/>
      <c r="J241" s="18"/>
      <c r="K241" s="18"/>
      <c r="L241" s="11"/>
      <c r="M241" s="42"/>
    </row>
    <row r="242" spans="1:13" ht="13" x14ac:dyDescent="0.15">
      <c r="A242" s="43"/>
      <c r="B242" s="11"/>
      <c r="C242" s="18"/>
      <c r="D242" s="19"/>
      <c r="E242" s="18"/>
      <c r="F242" s="35"/>
      <c r="G242" s="152"/>
      <c r="H242" s="213"/>
      <c r="I242" s="213"/>
      <c r="J242" s="18"/>
      <c r="K242" s="18"/>
      <c r="L242" s="11"/>
      <c r="M242" s="42"/>
    </row>
    <row r="243" spans="1:13" ht="13" x14ac:dyDescent="0.15">
      <c r="A243" s="43"/>
      <c r="B243" s="11"/>
      <c r="C243" s="18"/>
      <c r="D243" s="19"/>
      <c r="E243" s="18"/>
      <c r="F243" s="35"/>
      <c r="G243" s="152"/>
      <c r="H243" s="213"/>
      <c r="I243" s="213"/>
      <c r="J243" s="18"/>
      <c r="K243" s="18"/>
      <c r="L243" s="11"/>
      <c r="M243" s="42"/>
    </row>
    <row r="244" spans="1:13" ht="13" x14ac:dyDescent="0.15">
      <c r="A244" s="43"/>
      <c r="B244" s="11"/>
      <c r="C244" s="18"/>
      <c r="D244" s="19"/>
      <c r="E244" s="18"/>
      <c r="F244" s="35"/>
      <c r="G244" s="152"/>
      <c r="H244" s="213"/>
      <c r="I244" s="213"/>
      <c r="J244" s="18"/>
      <c r="K244" s="18"/>
      <c r="L244" s="11"/>
      <c r="M244" s="42"/>
    </row>
    <row r="245" spans="1:13" ht="13" x14ac:dyDescent="0.15">
      <c r="A245" s="43"/>
      <c r="B245" s="11"/>
      <c r="C245" s="18"/>
      <c r="D245" s="19"/>
      <c r="E245" s="18"/>
      <c r="F245" s="35"/>
      <c r="G245" s="152"/>
      <c r="H245" s="213"/>
      <c r="I245" s="213"/>
      <c r="J245" s="18"/>
      <c r="K245" s="18"/>
      <c r="L245" s="11"/>
      <c r="M245" s="42"/>
    </row>
    <row r="246" spans="1:13" ht="13" x14ac:dyDescent="0.15">
      <c r="A246" s="43"/>
      <c r="B246" s="11"/>
      <c r="C246" s="18"/>
      <c r="D246" s="19"/>
      <c r="E246" s="18"/>
      <c r="F246" s="35"/>
      <c r="G246" s="152"/>
      <c r="H246" s="213"/>
      <c r="I246" s="213"/>
      <c r="J246" s="18"/>
      <c r="K246" s="18"/>
      <c r="L246" s="11"/>
      <c r="M246" s="42"/>
    </row>
    <row r="247" spans="1:13" ht="13" x14ac:dyDescent="0.15">
      <c r="A247" s="43"/>
      <c r="B247" s="11"/>
      <c r="C247" s="18"/>
      <c r="D247" s="19"/>
      <c r="E247" s="18"/>
      <c r="F247" s="35"/>
      <c r="G247" s="152"/>
      <c r="H247" s="213"/>
      <c r="I247" s="213"/>
      <c r="J247" s="18"/>
      <c r="K247" s="18"/>
      <c r="L247" s="11"/>
      <c r="M247" s="42"/>
    </row>
    <row r="248" spans="1:13" ht="13" x14ac:dyDescent="0.15">
      <c r="A248" s="43"/>
      <c r="B248" s="11"/>
      <c r="C248" s="18"/>
      <c r="D248" s="19"/>
      <c r="E248" s="18"/>
      <c r="F248" s="35"/>
      <c r="G248" s="152"/>
      <c r="H248" s="213"/>
      <c r="I248" s="213"/>
      <c r="J248" s="18"/>
      <c r="K248" s="18"/>
      <c r="L248" s="11"/>
      <c r="M248" s="42"/>
    </row>
    <row r="249" spans="1:13" ht="13" x14ac:dyDescent="0.15">
      <c r="A249" s="43"/>
      <c r="B249" s="11"/>
      <c r="C249" s="18"/>
      <c r="D249" s="19"/>
      <c r="E249" s="18"/>
      <c r="F249" s="35"/>
      <c r="G249" s="152"/>
      <c r="H249" s="213"/>
      <c r="I249" s="213"/>
      <c r="J249" s="18"/>
      <c r="K249" s="18"/>
      <c r="L249" s="11"/>
      <c r="M249" s="42"/>
    </row>
    <row r="250" spans="1:13" ht="13" x14ac:dyDescent="0.15">
      <c r="A250" s="43"/>
      <c r="B250" s="11"/>
      <c r="C250" s="18"/>
      <c r="D250" s="19"/>
      <c r="E250" s="18"/>
      <c r="F250" s="35"/>
      <c r="G250" s="152"/>
      <c r="H250" s="213"/>
      <c r="I250" s="213"/>
      <c r="J250" s="18"/>
      <c r="K250" s="18"/>
      <c r="L250" s="11"/>
      <c r="M250" s="42"/>
    </row>
    <row r="251" spans="1:13" ht="13" x14ac:dyDescent="0.15">
      <c r="A251" s="43"/>
      <c r="B251" s="11"/>
      <c r="C251" s="18"/>
      <c r="D251" s="19"/>
      <c r="E251" s="18"/>
      <c r="F251" s="35"/>
      <c r="G251" s="152"/>
      <c r="H251" s="213"/>
      <c r="I251" s="213"/>
      <c r="J251" s="18"/>
      <c r="K251" s="18"/>
      <c r="L251" s="11"/>
      <c r="M251" s="42"/>
    </row>
    <row r="252" spans="1:13" ht="13" x14ac:dyDescent="0.15">
      <c r="A252" s="43"/>
      <c r="B252" s="11"/>
      <c r="C252" s="18"/>
      <c r="D252" s="19"/>
      <c r="E252" s="18"/>
      <c r="F252" s="35"/>
      <c r="G252" s="152"/>
      <c r="H252" s="213"/>
      <c r="I252" s="213"/>
      <c r="J252" s="18"/>
      <c r="K252" s="18"/>
      <c r="L252" s="11"/>
      <c r="M252" s="42"/>
    </row>
    <row r="253" spans="1:13" ht="13" x14ac:dyDescent="0.15">
      <c r="A253" s="43"/>
      <c r="B253" s="11"/>
      <c r="C253" s="18"/>
      <c r="D253" s="19"/>
      <c r="E253" s="18"/>
      <c r="F253" s="35"/>
      <c r="G253" s="152"/>
      <c r="H253" s="213"/>
      <c r="I253" s="213"/>
      <c r="J253" s="18"/>
      <c r="K253" s="18"/>
      <c r="L253" s="11"/>
      <c r="M253" s="42"/>
    </row>
    <row r="254" spans="1:13" ht="13" x14ac:dyDescent="0.15">
      <c r="A254" s="43"/>
      <c r="B254" s="11"/>
      <c r="C254" s="18"/>
      <c r="D254" s="19"/>
      <c r="E254" s="18"/>
      <c r="F254" s="35"/>
      <c r="G254" s="152"/>
      <c r="H254" s="213"/>
      <c r="I254" s="213"/>
      <c r="J254" s="18"/>
      <c r="K254" s="18"/>
      <c r="L254" s="11"/>
      <c r="M254" s="42"/>
    </row>
    <row r="255" spans="1:13" ht="13" x14ac:dyDescent="0.15">
      <c r="A255" s="43"/>
      <c r="B255" s="11"/>
      <c r="C255" s="18"/>
      <c r="D255" s="19"/>
      <c r="E255" s="18"/>
      <c r="F255" s="35"/>
      <c r="G255" s="152"/>
      <c r="H255" s="213"/>
      <c r="I255" s="213"/>
      <c r="J255" s="18"/>
      <c r="K255" s="18"/>
      <c r="L255" s="11"/>
      <c r="M255" s="42"/>
    </row>
    <row r="256" spans="1:13" ht="13" x14ac:dyDescent="0.15">
      <c r="A256" s="43"/>
      <c r="B256" s="11"/>
      <c r="C256" s="18"/>
      <c r="D256" s="19"/>
      <c r="E256" s="18"/>
      <c r="F256" s="35"/>
      <c r="G256" s="152"/>
      <c r="H256" s="213"/>
      <c r="I256" s="213"/>
      <c r="J256" s="18"/>
      <c r="K256" s="18"/>
      <c r="L256" s="11"/>
      <c r="M256" s="42"/>
    </row>
    <row r="257" spans="1:13" ht="13" x14ac:dyDescent="0.15">
      <c r="A257" s="43"/>
      <c r="B257" s="11"/>
      <c r="C257" s="18"/>
      <c r="D257" s="19"/>
      <c r="E257" s="18"/>
      <c r="F257" s="35"/>
      <c r="G257" s="152"/>
      <c r="H257" s="213"/>
      <c r="I257" s="213"/>
      <c r="J257" s="18"/>
      <c r="K257" s="18"/>
      <c r="L257" s="11"/>
      <c r="M257" s="42"/>
    </row>
    <row r="258" spans="1:13" ht="13" x14ac:dyDescent="0.15">
      <c r="A258" s="43"/>
      <c r="B258" s="11"/>
      <c r="C258" s="18"/>
      <c r="D258" s="19"/>
      <c r="E258" s="18"/>
      <c r="F258" s="35"/>
      <c r="G258" s="152"/>
      <c r="H258" s="213"/>
      <c r="I258" s="213"/>
      <c r="J258" s="18"/>
      <c r="K258" s="18"/>
      <c r="L258" s="11"/>
      <c r="M258" s="42"/>
    </row>
    <row r="259" spans="1:13" ht="13" x14ac:dyDescent="0.15">
      <c r="A259" s="43"/>
      <c r="B259" s="11"/>
      <c r="C259" s="18"/>
      <c r="D259" s="19"/>
      <c r="E259" s="18"/>
      <c r="F259" s="35"/>
      <c r="G259" s="152"/>
      <c r="H259" s="213"/>
      <c r="I259" s="213"/>
      <c r="J259" s="18"/>
      <c r="K259" s="18"/>
      <c r="L259" s="11"/>
      <c r="M259" s="42"/>
    </row>
    <row r="260" spans="1:13" ht="13" x14ac:dyDescent="0.15">
      <c r="A260" s="43"/>
      <c r="B260" s="11"/>
      <c r="C260" s="18"/>
      <c r="D260" s="19"/>
      <c r="E260" s="18"/>
      <c r="F260" s="35"/>
      <c r="G260" s="152"/>
      <c r="H260" s="213"/>
      <c r="I260" s="213"/>
      <c r="J260" s="18"/>
      <c r="K260" s="18"/>
      <c r="L260" s="11"/>
      <c r="M260" s="42"/>
    </row>
    <row r="261" spans="1:13" ht="13" x14ac:dyDescent="0.15">
      <c r="A261" s="43"/>
      <c r="B261" s="11"/>
      <c r="C261" s="18"/>
      <c r="D261" s="19"/>
      <c r="E261" s="18"/>
      <c r="F261" s="35"/>
      <c r="G261" s="152"/>
      <c r="H261" s="213"/>
      <c r="I261" s="213"/>
      <c r="J261" s="18"/>
      <c r="K261" s="18"/>
      <c r="L261" s="11"/>
      <c r="M261" s="42"/>
    </row>
    <row r="262" spans="1:13" ht="13" x14ac:dyDescent="0.15">
      <c r="A262" s="43"/>
      <c r="B262" s="11"/>
      <c r="C262" s="18"/>
      <c r="D262" s="19"/>
      <c r="E262" s="18"/>
      <c r="F262" s="35"/>
      <c r="G262" s="152"/>
      <c r="H262" s="213"/>
      <c r="I262" s="213"/>
      <c r="J262" s="18"/>
      <c r="K262" s="18"/>
      <c r="L262" s="11"/>
      <c r="M262" s="42"/>
    </row>
    <row r="263" spans="1:13" ht="13" x14ac:dyDescent="0.15">
      <c r="A263" s="43"/>
      <c r="B263" s="11"/>
      <c r="C263" s="18"/>
      <c r="D263" s="19"/>
      <c r="E263" s="18"/>
      <c r="F263" s="35"/>
      <c r="G263" s="152"/>
      <c r="H263" s="213"/>
      <c r="I263" s="213"/>
      <c r="J263" s="18"/>
      <c r="K263" s="18"/>
      <c r="L263" s="11"/>
      <c r="M263" s="42"/>
    </row>
    <row r="264" spans="1:13" ht="13" x14ac:dyDescent="0.15">
      <c r="A264" s="43"/>
      <c r="B264" s="11"/>
      <c r="C264" s="18"/>
      <c r="D264" s="19"/>
      <c r="E264" s="18"/>
      <c r="F264" s="35"/>
      <c r="G264" s="152"/>
      <c r="H264" s="213"/>
      <c r="I264" s="213"/>
      <c r="J264" s="18"/>
      <c r="K264" s="18"/>
      <c r="L264" s="11"/>
      <c r="M264" s="42"/>
    </row>
    <row r="265" spans="1:13" ht="13" x14ac:dyDescent="0.15">
      <c r="A265" s="43"/>
      <c r="B265" s="11"/>
      <c r="C265" s="18"/>
      <c r="D265" s="19"/>
      <c r="E265" s="18"/>
      <c r="F265" s="35"/>
      <c r="G265" s="152"/>
      <c r="H265" s="213"/>
      <c r="I265" s="213"/>
      <c r="J265" s="18"/>
      <c r="K265" s="18"/>
      <c r="L265" s="11"/>
      <c r="M265" s="42"/>
    </row>
    <row r="266" spans="1:13" ht="13" x14ac:dyDescent="0.15">
      <c r="A266" s="43"/>
      <c r="B266" s="11"/>
      <c r="C266" s="18"/>
      <c r="D266" s="19"/>
      <c r="E266" s="18"/>
      <c r="F266" s="35"/>
      <c r="G266" s="152"/>
      <c r="H266" s="213"/>
      <c r="I266" s="213"/>
      <c r="J266" s="18"/>
      <c r="K266" s="18"/>
      <c r="L266" s="11"/>
      <c r="M266" s="42"/>
    </row>
    <row r="267" spans="1:13" ht="13" x14ac:dyDescent="0.15">
      <c r="A267" s="43"/>
      <c r="B267" s="11"/>
      <c r="C267" s="18"/>
      <c r="D267" s="19"/>
      <c r="E267" s="18"/>
      <c r="F267" s="35"/>
      <c r="G267" s="152"/>
      <c r="H267" s="213"/>
      <c r="I267" s="213"/>
      <c r="J267" s="18"/>
      <c r="K267" s="18"/>
      <c r="L267" s="11"/>
      <c r="M267" s="42"/>
    </row>
    <row r="268" spans="1:13" ht="13" x14ac:dyDescent="0.15">
      <c r="A268" s="43"/>
      <c r="B268" s="11"/>
      <c r="C268" s="18"/>
      <c r="D268" s="19"/>
      <c r="E268" s="18"/>
      <c r="F268" s="35"/>
      <c r="G268" s="152"/>
      <c r="H268" s="213"/>
      <c r="I268" s="213"/>
      <c r="J268" s="18"/>
      <c r="K268" s="18"/>
      <c r="L268" s="11"/>
      <c r="M268" s="42"/>
    </row>
    <row r="269" spans="1:13" ht="13" x14ac:dyDescent="0.15">
      <c r="A269" s="43"/>
      <c r="B269" s="11"/>
      <c r="C269" s="18"/>
      <c r="D269" s="19"/>
      <c r="E269" s="18"/>
      <c r="F269" s="35"/>
      <c r="G269" s="152"/>
      <c r="H269" s="213"/>
      <c r="I269" s="213"/>
      <c r="J269" s="18"/>
      <c r="K269" s="18"/>
      <c r="L269" s="11"/>
      <c r="M269" s="42"/>
    </row>
    <row r="270" spans="1:13" ht="13" x14ac:dyDescent="0.15">
      <c r="A270" s="43"/>
      <c r="B270" s="11"/>
      <c r="C270" s="18"/>
      <c r="D270" s="19"/>
      <c r="E270" s="18"/>
      <c r="F270" s="35"/>
      <c r="G270" s="152"/>
      <c r="H270" s="213"/>
      <c r="I270" s="213"/>
      <c r="J270" s="18"/>
      <c r="K270" s="18"/>
      <c r="L270" s="11"/>
      <c r="M270" s="42"/>
    </row>
    <row r="271" spans="1:13" ht="13" x14ac:dyDescent="0.15">
      <c r="A271" s="43"/>
      <c r="B271" s="11"/>
      <c r="C271" s="18"/>
      <c r="D271" s="19"/>
      <c r="E271" s="18"/>
      <c r="F271" s="35"/>
      <c r="G271" s="152"/>
      <c r="H271" s="213"/>
      <c r="I271" s="213"/>
      <c r="J271" s="18"/>
      <c r="K271" s="18"/>
      <c r="L271" s="11"/>
      <c r="M271" s="42"/>
    </row>
    <row r="272" spans="1:13" ht="13" x14ac:dyDescent="0.15">
      <c r="A272" s="43"/>
      <c r="B272" s="11"/>
      <c r="C272" s="18"/>
      <c r="D272" s="19"/>
      <c r="E272" s="18"/>
      <c r="F272" s="35"/>
      <c r="G272" s="152"/>
      <c r="H272" s="213"/>
      <c r="I272" s="213"/>
      <c r="J272" s="18"/>
      <c r="K272" s="18"/>
      <c r="L272" s="11"/>
      <c r="M272" s="42"/>
    </row>
    <row r="273" spans="1:13" ht="13" x14ac:dyDescent="0.15">
      <c r="A273" s="43"/>
      <c r="B273" s="11"/>
      <c r="C273" s="18"/>
      <c r="D273" s="19"/>
      <c r="E273" s="18"/>
      <c r="F273" s="35"/>
      <c r="G273" s="152"/>
      <c r="H273" s="213"/>
      <c r="I273" s="213"/>
      <c r="J273" s="18"/>
      <c r="K273" s="18"/>
      <c r="L273" s="11"/>
      <c r="M273" s="42"/>
    </row>
    <row r="274" spans="1:13" ht="13" x14ac:dyDescent="0.15">
      <c r="A274" s="43"/>
      <c r="B274" s="11"/>
      <c r="C274" s="18"/>
      <c r="D274" s="19"/>
      <c r="E274" s="18"/>
      <c r="F274" s="35"/>
      <c r="G274" s="152"/>
      <c r="H274" s="213"/>
      <c r="I274" s="213"/>
      <c r="J274" s="18"/>
      <c r="K274" s="18"/>
      <c r="L274" s="11"/>
      <c r="M274" s="42"/>
    </row>
    <row r="275" spans="1:13" ht="13" x14ac:dyDescent="0.15">
      <c r="A275" s="43"/>
      <c r="B275" s="11"/>
      <c r="C275" s="18"/>
      <c r="D275" s="19"/>
      <c r="E275" s="18"/>
      <c r="F275" s="35"/>
      <c r="G275" s="152"/>
      <c r="H275" s="213"/>
      <c r="I275" s="213"/>
      <c r="J275" s="18"/>
      <c r="K275" s="18"/>
      <c r="L275" s="11"/>
      <c r="M275" s="42"/>
    </row>
    <row r="276" spans="1:13" ht="13" x14ac:dyDescent="0.15">
      <c r="A276" s="43"/>
      <c r="B276" s="11"/>
      <c r="C276" s="18"/>
      <c r="D276" s="19"/>
      <c r="E276" s="18"/>
      <c r="F276" s="35"/>
      <c r="G276" s="152"/>
      <c r="H276" s="213"/>
      <c r="I276" s="213"/>
      <c r="J276" s="18"/>
      <c r="K276" s="18"/>
      <c r="L276" s="11"/>
      <c r="M276" s="42"/>
    </row>
    <row r="277" spans="1:13" ht="13" x14ac:dyDescent="0.15">
      <c r="A277" s="43"/>
      <c r="B277" s="11"/>
      <c r="C277" s="18"/>
      <c r="D277" s="19"/>
      <c r="E277" s="18"/>
      <c r="F277" s="35"/>
      <c r="G277" s="152"/>
      <c r="H277" s="213"/>
      <c r="I277" s="213"/>
      <c r="J277" s="18"/>
      <c r="K277" s="18"/>
      <c r="L277" s="11"/>
      <c r="M277" s="42"/>
    </row>
    <row r="278" spans="1:13" ht="13" x14ac:dyDescent="0.15">
      <c r="A278" s="43"/>
      <c r="B278" s="11"/>
      <c r="C278" s="18"/>
      <c r="D278" s="19"/>
      <c r="E278" s="18"/>
      <c r="F278" s="35"/>
      <c r="G278" s="152"/>
      <c r="H278" s="213"/>
      <c r="I278" s="213"/>
      <c r="J278" s="18"/>
      <c r="K278" s="18"/>
      <c r="L278" s="11"/>
      <c r="M278" s="42"/>
    </row>
    <row r="279" spans="1:13" ht="13" x14ac:dyDescent="0.15">
      <c r="A279" s="43"/>
      <c r="B279" s="11"/>
      <c r="C279" s="18"/>
      <c r="D279" s="19"/>
      <c r="E279" s="18"/>
      <c r="F279" s="35"/>
      <c r="G279" s="152"/>
      <c r="H279" s="213"/>
      <c r="I279" s="213"/>
      <c r="J279" s="18"/>
      <c r="K279" s="18"/>
      <c r="L279" s="11"/>
      <c r="M279" s="42"/>
    </row>
    <row r="280" spans="1:13" ht="13" x14ac:dyDescent="0.15">
      <c r="A280" s="43"/>
      <c r="B280" s="11"/>
      <c r="C280" s="18"/>
      <c r="D280" s="19"/>
      <c r="E280" s="18"/>
      <c r="F280" s="35"/>
      <c r="G280" s="152"/>
      <c r="H280" s="213"/>
      <c r="I280" s="213"/>
      <c r="J280" s="18"/>
      <c r="K280" s="18"/>
      <c r="L280" s="11"/>
      <c r="M280" s="42"/>
    </row>
    <row r="281" spans="1:13" ht="13" x14ac:dyDescent="0.15">
      <c r="A281" s="43"/>
      <c r="B281" s="11"/>
      <c r="C281" s="18"/>
      <c r="D281" s="19"/>
      <c r="E281" s="18"/>
      <c r="F281" s="35"/>
      <c r="G281" s="152"/>
      <c r="H281" s="213"/>
      <c r="I281" s="213"/>
      <c r="J281" s="18"/>
      <c r="K281" s="18"/>
      <c r="L281" s="11"/>
      <c r="M281" s="42"/>
    </row>
    <row r="282" spans="1:13" ht="13" x14ac:dyDescent="0.15">
      <c r="A282" s="43"/>
      <c r="B282" s="11"/>
      <c r="C282" s="18"/>
      <c r="D282" s="19"/>
      <c r="E282" s="18"/>
      <c r="F282" s="35"/>
      <c r="G282" s="152"/>
      <c r="H282" s="213"/>
      <c r="I282" s="213"/>
      <c r="J282" s="18"/>
      <c r="K282" s="18"/>
      <c r="L282" s="11"/>
      <c r="M282" s="42"/>
    </row>
    <row r="283" spans="1:13" ht="13" x14ac:dyDescent="0.15">
      <c r="A283" s="43"/>
      <c r="B283" s="11"/>
      <c r="C283" s="18"/>
      <c r="D283" s="19"/>
      <c r="E283" s="18"/>
      <c r="F283" s="35"/>
      <c r="G283" s="152"/>
      <c r="H283" s="213"/>
      <c r="I283" s="213"/>
      <c r="J283" s="18"/>
      <c r="K283" s="18"/>
      <c r="L283" s="11"/>
      <c r="M283" s="42"/>
    </row>
    <row r="284" spans="1:13" ht="13" x14ac:dyDescent="0.15">
      <c r="A284" s="43"/>
      <c r="B284" s="11"/>
      <c r="C284" s="18"/>
      <c r="D284" s="19"/>
      <c r="E284" s="18"/>
      <c r="F284" s="35"/>
      <c r="G284" s="152"/>
      <c r="H284" s="213"/>
      <c r="I284" s="213"/>
      <c r="J284" s="18"/>
      <c r="K284" s="18"/>
      <c r="L284" s="11"/>
      <c r="M284" s="42"/>
    </row>
    <row r="285" spans="1:13" ht="13" x14ac:dyDescent="0.15">
      <c r="A285" s="43"/>
      <c r="B285" s="11"/>
      <c r="C285" s="18"/>
      <c r="D285" s="19"/>
      <c r="E285" s="18"/>
      <c r="F285" s="35"/>
      <c r="G285" s="152"/>
      <c r="H285" s="213"/>
      <c r="I285" s="213"/>
      <c r="J285" s="18"/>
      <c r="K285" s="18"/>
      <c r="L285" s="11"/>
      <c r="M285" s="42"/>
    </row>
    <row r="286" spans="1:13" ht="13" x14ac:dyDescent="0.15">
      <c r="A286" s="43"/>
      <c r="B286" s="11"/>
      <c r="C286" s="18"/>
      <c r="D286" s="19"/>
      <c r="E286" s="18"/>
      <c r="F286" s="35"/>
      <c r="G286" s="152"/>
      <c r="H286" s="213"/>
      <c r="I286" s="213"/>
      <c r="J286" s="18"/>
      <c r="K286" s="18"/>
      <c r="L286" s="11"/>
      <c r="M286" s="42"/>
    </row>
    <row r="287" spans="1:13" ht="13" x14ac:dyDescent="0.15">
      <c r="A287" s="43"/>
      <c r="B287" s="11"/>
      <c r="C287" s="18"/>
      <c r="D287" s="19"/>
      <c r="E287" s="18"/>
      <c r="F287" s="35"/>
      <c r="G287" s="152"/>
      <c r="H287" s="213"/>
      <c r="I287" s="213"/>
      <c r="J287" s="18"/>
      <c r="K287" s="18"/>
      <c r="L287" s="11"/>
      <c r="M287" s="42"/>
    </row>
    <row r="288" spans="1:13" ht="13" x14ac:dyDescent="0.15">
      <c r="A288" s="43"/>
      <c r="B288" s="11"/>
      <c r="C288" s="18"/>
      <c r="D288" s="19"/>
      <c r="E288" s="18"/>
      <c r="F288" s="35"/>
      <c r="G288" s="152"/>
      <c r="H288" s="213"/>
      <c r="I288" s="213"/>
      <c r="J288" s="18"/>
      <c r="K288" s="18"/>
      <c r="L288" s="11"/>
      <c r="M288" s="42"/>
    </row>
    <row r="289" spans="1:13" ht="13" x14ac:dyDescent="0.15">
      <c r="A289" s="43"/>
      <c r="B289" s="11"/>
      <c r="C289" s="18"/>
      <c r="D289" s="19"/>
      <c r="E289" s="18"/>
      <c r="F289" s="35"/>
      <c r="G289" s="152"/>
      <c r="H289" s="213"/>
      <c r="I289" s="213"/>
      <c r="J289" s="18"/>
      <c r="K289" s="18"/>
      <c r="L289" s="11"/>
      <c r="M289" s="42"/>
    </row>
    <row r="290" spans="1:13" ht="13" x14ac:dyDescent="0.15">
      <c r="A290" s="43"/>
      <c r="B290" s="11"/>
      <c r="C290" s="18"/>
      <c r="D290" s="19"/>
      <c r="E290" s="18"/>
      <c r="F290" s="35"/>
      <c r="G290" s="152"/>
      <c r="H290" s="213"/>
      <c r="I290" s="213"/>
      <c r="J290" s="18"/>
      <c r="K290" s="18"/>
      <c r="L290" s="11"/>
      <c r="M290" s="42"/>
    </row>
    <row r="291" spans="1:13" ht="13" x14ac:dyDescent="0.15">
      <c r="A291" s="43"/>
      <c r="B291" s="11"/>
      <c r="C291" s="18"/>
      <c r="D291" s="19"/>
      <c r="E291" s="18"/>
      <c r="F291" s="35"/>
      <c r="G291" s="152"/>
      <c r="H291" s="213"/>
      <c r="I291" s="213"/>
      <c r="J291" s="18"/>
      <c r="K291" s="18"/>
      <c r="L291" s="11"/>
      <c r="M291" s="42"/>
    </row>
    <row r="292" spans="1:13" ht="13" x14ac:dyDescent="0.15">
      <c r="A292" s="43"/>
      <c r="B292" s="11"/>
      <c r="C292" s="18"/>
      <c r="D292" s="19"/>
      <c r="E292" s="18"/>
      <c r="F292" s="35"/>
      <c r="G292" s="152"/>
      <c r="H292" s="213"/>
      <c r="I292" s="213"/>
      <c r="J292" s="18"/>
      <c r="K292" s="18"/>
      <c r="L292" s="11"/>
      <c r="M292" s="42"/>
    </row>
    <row r="293" spans="1:13" ht="13" x14ac:dyDescent="0.15">
      <c r="A293" s="43"/>
      <c r="B293" s="11"/>
      <c r="C293" s="18"/>
      <c r="D293" s="19"/>
      <c r="E293" s="18"/>
      <c r="F293" s="35"/>
      <c r="G293" s="152"/>
      <c r="H293" s="213"/>
      <c r="I293" s="213"/>
      <c r="J293" s="18"/>
      <c r="K293" s="18"/>
      <c r="L293" s="11"/>
      <c r="M293" s="42"/>
    </row>
    <row r="294" spans="1:13" ht="13" x14ac:dyDescent="0.15">
      <c r="A294" s="43"/>
      <c r="B294" s="11"/>
      <c r="C294" s="18"/>
      <c r="D294" s="19"/>
      <c r="E294" s="18"/>
      <c r="F294" s="35"/>
      <c r="G294" s="152"/>
      <c r="H294" s="213"/>
      <c r="I294" s="213"/>
      <c r="J294" s="18"/>
      <c r="K294" s="18"/>
      <c r="L294" s="11"/>
      <c r="M294" s="42"/>
    </row>
    <row r="295" spans="1:13" ht="13" x14ac:dyDescent="0.15">
      <c r="A295" s="43"/>
      <c r="B295" s="11"/>
      <c r="C295" s="18"/>
      <c r="D295" s="19"/>
      <c r="E295" s="18"/>
      <c r="F295" s="35"/>
      <c r="G295" s="152"/>
      <c r="H295" s="213"/>
      <c r="I295" s="213"/>
      <c r="J295" s="18"/>
      <c r="K295" s="18"/>
      <c r="L295" s="11"/>
      <c r="M295" s="42"/>
    </row>
    <row r="296" spans="1:13" ht="13" x14ac:dyDescent="0.15">
      <c r="A296" s="43"/>
      <c r="B296" s="11"/>
      <c r="C296" s="18"/>
      <c r="D296" s="19"/>
      <c r="E296" s="18"/>
      <c r="F296" s="35"/>
      <c r="G296" s="152"/>
      <c r="H296" s="213"/>
      <c r="I296" s="213"/>
      <c r="J296" s="18"/>
      <c r="K296" s="18"/>
      <c r="L296" s="11"/>
      <c r="M296" s="42"/>
    </row>
    <row r="297" spans="1:13" ht="13" x14ac:dyDescent="0.15">
      <c r="A297" s="43"/>
      <c r="B297" s="11"/>
      <c r="C297" s="18"/>
      <c r="D297" s="19"/>
      <c r="E297" s="18"/>
      <c r="F297" s="35"/>
      <c r="G297" s="152"/>
      <c r="H297" s="213"/>
      <c r="I297" s="213"/>
      <c r="J297" s="18"/>
      <c r="K297" s="18"/>
      <c r="L297" s="11"/>
      <c r="M297" s="42"/>
    </row>
    <row r="298" spans="1:13" ht="13" x14ac:dyDescent="0.15">
      <c r="A298" s="43"/>
      <c r="B298" s="11"/>
      <c r="C298" s="18"/>
      <c r="D298" s="19"/>
      <c r="E298" s="18"/>
      <c r="F298" s="35"/>
      <c r="G298" s="152"/>
      <c r="H298" s="213"/>
      <c r="I298" s="213"/>
      <c r="J298" s="18"/>
      <c r="K298" s="18"/>
      <c r="L298" s="11"/>
      <c r="M298" s="42"/>
    </row>
    <row r="299" spans="1:13" ht="13" x14ac:dyDescent="0.15">
      <c r="A299" s="43"/>
      <c r="B299" s="11"/>
      <c r="C299" s="18"/>
      <c r="D299" s="19"/>
      <c r="E299" s="18"/>
      <c r="F299" s="35"/>
      <c r="G299" s="152"/>
      <c r="H299" s="213"/>
      <c r="I299" s="213"/>
      <c r="J299" s="18"/>
      <c r="K299" s="18"/>
      <c r="L299" s="11"/>
      <c r="M299" s="42"/>
    </row>
    <row r="300" spans="1:13" ht="13" x14ac:dyDescent="0.15">
      <c r="A300" s="43"/>
      <c r="B300" s="11"/>
      <c r="C300" s="18"/>
      <c r="D300" s="19"/>
      <c r="E300" s="18"/>
      <c r="F300" s="35"/>
      <c r="G300" s="152"/>
      <c r="H300" s="213"/>
      <c r="I300" s="213"/>
      <c r="J300" s="18"/>
      <c r="K300" s="18"/>
      <c r="L300" s="11"/>
      <c r="M300" s="42"/>
    </row>
    <row r="301" spans="1:13" ht="13" x14ac:dyDescent="0.15">
      <c r="A301" s="43"/>
      <c r="B301" s="11"/>
      <c r="C301" s="18"/>
      <c r="D301" s="19"/>
      <c r="E301" s="18"/>
      <c r="F301" s="35"/>
      <c r="G301" s="152"/>
      <c r="H301" s="213"/>
      <c r="I301" s="213"/>
      <c r="J301" s="18"/>
      <c r="K301" s="18"/>
      <c r="L301" s="11"/>
      <c r="M301" s="42"/>
    </row>
    <row r="302" spans="1:13" ht="13" x14ac:dyDescent="0.15">
      <c r="A302" s="43"/>
      <c r="B302" s="11"/>
      <c r="C302" s="18"/>
      <c r="D302" s="19"/>
      <c r="E302" s="18"/>
      <c r="F302" s="35"/>
      <c r="G302" s="152"/>
      <c r="H302" s="213"/>
      <c r="I302" s="213"/>
      <c r="J302" s="18"/>
      <c r="K302" s="18"/>
      <c r="L302" s="11"/>
      <c r="M302" s="42"/>
    </row>
    <row r="303" spans="1:13" ht="13" x14ac:dyDescent="0.15">
      <c r="A303" s="43"/>
      <c r="B303" s="11"/>
      <c r="C303" s="18"/>
      <c r="D303" s="19"/>
      <c r="E303" s="18"/>
      <c r="F303" s="35"/>
      <c r="G303" s="152"/>
      <c r="H303" s="213"/>
      <c r="I303" s="213"/>
      <c r="J303" s="18"/>
      <c r="K303" s="18"/>
      <c r="L303" s="11"/>
      <c r="M303" s="42"/>
    </row>
    <row r="304" spans="1:13" ht="13" x14ac:dyDescent="0.15">
      <c r="A304" s="43"/>
      <c r="B304" s="11"/>
      <c r="C304" s="18"/>
      <c r="D304" s="19"/>
      <c r="E304" s="18"/>
      <c r="F304" s="35"/>
      <c r="G304" s="152"/>
      <c r="H304" s="213"/>
      <c r="I304" s="213"/>
      <c r="J304" s="18"/>
      <c r="K304" s="18"/>
      <c r="L304" s="11"/>
      <c r="M304" s="42"/>
    </row>
    <row r="305" spans="1:13" ht="13" x14ac:dyDescent="0.15">
      <c r="A305" s="43"/>
      <c r="B305" s="11"/>
      <c r="C305" s="18"/>
      <c r="D305" s="19"/>
      <c r="E305" s="18"/>
      <c r="F305" s="35"/>
      <c r="G305" s="152"/>
      <c r="H305" s="213"/>
      <c r="I305" s="213"/>
      <c r="J305" s="18"/>
      <c r="K305" s="18"/>
      <c r="L305" s="11"/>
      <c r="M305" s="42"/>
    </row>
    <row r="306" spans="1:13" ht="13" x14ac:dyDescent="0.15">
      <c r="A306" s="43"/>
      <c r="B306" s="11"/>
      <c r="C306" s="18"/>
      <c r="D306" s="19"/>
      <c r="E306" s="18"/>
      <c r="F306" s="35"/>
      <c r="G306" s="152"/>
      <c r="H306" s="213"/>
      <c r="I306" s="213"/>
      <c r="J306" s="18"/>
      <c r="K306" s="18"/>
      <c r="L306" s="11"/>
      <c r="M306" s="42"/>
    </row>
    <row r="307" spans="1:13" ht="13" x14ac:dyDescent="0.15">
      <c r="A307" s="43"/>
      <c r="B307" s="11"/>
      <c r="C307" s="18"/>
      <c r="D307" s="19"/>
      <c r="E307" s="18"/>
      <c r="F307" s="35"/>
      <c r="G307" s="152"/>
      <c r="H307" s="213"/>
      <c r="I307" s="213"/>
      <c r="J307" s="18"/>
      <c r="K307" s="18"/>
      <c r="L307" s="11"/>
      <c r="M307" s="42"/>
    </row>
    <row r="308" spans="1:13" ht="13" x14ac:dyDescent="0.15">
      <c r="A308" s="43"/>
      <c r="B308" s="11"/>
      <c r="C308" s="18"/>
      <c r="D308" s="19"/>
      <c r="E308" s="18"/>
      <c r="F308" s="35"/>
      <c r="G308" s="152"/>
      <c r="H308" s="213"/>
      <c r="I308" s="213"/>
      <c r="J308" s="18"/>
      <c r="K308" s="18"/>
      <c r="L308" s="11"/>
      <c r="M308" s="42"/>
    </row>
    <row r="309" spans="1:13" ht="13" x14ac:dyDescent="0.15">
      <c r="A309" s="43"/>
      <c r="B309" s="11"/>
      <c r="C309" s="18"/>
      <c r="D309" s="19"/>
      <c r="E309" s="18"/>
      <c r="F309" s="35"/>
      <c r="G309" s="152"/>
      <c r="H309" s="213"/>
      <c r="I309" s="213"/>
      <c r="J309" s="18"/>
      <c r="K309" s="18"/>
      <c r="L309" s="11"/>
      <c r="M309" s="42"/>
    </row>
    <row r="310" spans="1:13" ht="13" x14ac:dyDescent="0.15">
      <c r="A310" s="43"/>
      <c r="B310" s="11"/>
      <c r="C310" s="18"/>
      <c r="D310" s="19"/>
      <c r="E310" s="18"/>
      <c r="F310" s="35"/>
      <c r="G310" s="152"/>
      <c r="H310" s="213"/>
      <c r="I310" s="213"/>
      <c r="J310" s="18"/>
      <c r="K310" s="18"/>
      <c r="L310" s="11"/>
      <c r="M310" s="42"/>
    </row>
    <row r="311" spans="1:13" ht="13" x14ac:dyDescent="0.15">
      <c r="A311" s="43"/>
      <c r="B311" s="11"/>
      <c r="C311" s="18"/>
      <c r="D311" s="19"/>
      <c r="E311" s="18"/>
      <c r="F311" s="35"/>
      <c r="G311" s="152"/>
      <c r="H311" s="213"/>
      <c r="I311" s="213"/>
      <c r="J311" s="18"/>
      <c r="K311" s="18"/>
      <c r="L311" s="11"/>
      <c r="M311" s="42"/>
    </row>
    <row r="312" spans="1:13" ht="13" x14ac:dyDescent="0.15">
      <c r="A312" s="43"/>
      <c r="B312" s="11"/>
      <c r="C312" s="18"/>
      <c r="D312" s="19"/>
      <c r="E312" s="18"/>
      <c r="F312" s="35"/>
      <c r="G312" s="152"/>
      <c r="H312" s="213"/>
      <c r="I312" s="213"/>
      <c r="J312" s="18"/>
      <c r="K312" s="18"/>
      <c r="L312" s="11"/>
      <c r="M312" s="42"/>
    </row>
    <row r="313" spans="1:13" ht="13" x14ac:dyDescent="0.15">
      <c r="A313" s="43"/>
      <c r="B313" s="11"/>
      <c r="C313" s="18"/>
      <c r="D313" s="19"/>
      <c r="E313" s="18"/>
      <c r="F313" s="35"/>
      <c r="G313" s="152"/>
      <c r="H313" s="213"/>
      <c r="I313" s="213"/>
      <c r="J313" s="18"/>
      <c r="K313" s="18"/>
      <c r="L313" s="11"/>
      <c r="M313" s="42"/>
    </row>
    <row r="314" spans="1:13" ht="13" x14ac:dyDescent="0.15">
      <c r="A314" s="43"/>
      <c r="B314" s="11"/>
      <c r="C314" s="18"/>
      <c r="D314" s="19"/>
      <c r="E314" s="18"/>
      <c r="F314" s="35"/>
      <c r="G314" s="152"/>
      <c r="H314" s="213"/>
      <c r="I314" s="213"/>
      <c r="J314" s="18"/>
      <c r="K314" s="18"/>
      <c r="L314" s="11"/>
      <c r="M314" s="42"/>
    </row>
    <row r="315" spans="1:13" ht="13" x14ac:dyDescent="0.15">
      <c r="A315" s="43"/>
      <c r="B315" s="11"/>
      <c r="C315" s="18"/>
      <c r="D315" s="19"/>
      <c r="E315" s="18"/>
      <c r="F315" s="35"/>
      <c r="G315" s="152"/>
      <c r="H315" s="213"/>
      <c r="I315" s="213"/>
      <c r="J315" s="18"/>
      <c r="K315" s="18"/>
      <c r="L315" s="11"/>
      <c r="M315" s="42"/>
    </row>
    <row r="316" spans="1:13" ht="13" x14ac:dyDescent="0.15">
      <c r="A316" s="43"/>
      <c r="B316" s="11"/>
      <c r="C316" s="18"/>
      <c r="D316" s="19"/>
      <c r="E316" s="18"/>
      <c r="F316" s="35"/>
      <c r="G316" s="152"/>
      <c r="H316" s="213"/>
      <c r="I316" s="213"/>
      <c r="J316" s="18"/>
      <c r="K316" s="18"/>
      <c r="L316" s="11"/>
      <c r="M316" s="42"/>
    </row>
    <row r="317" spans="1:13" ht="13" x14ac:dyDescent="0.15">
      <c r="A317" s="43"/>
      <c r="B317" s="11"/>
      <c r="C317" s="18"/>
      <c r="D317" s="19"/>
      <c r="E317" s="18"/>
      <c r="F317" s="35"/>
      <c r="G317" s="152"/>
      <c r="H317" s="213"/>
      <c r="I317" s="213"/>
      <c r="J317" s="18"/>
      <c r="K317" s="18"/>
      <c r="L317" s="11"/>
      <c r="M317" s="42"/>
    </row>
    <row r="318" spans="1:13" ht="13" x14ac:dyDescent="0.15">
      <c r="A318" s="43"/>
      <c r="B318" s="11"/>
      <c r="C318" s="18"/>
      <c r="D318" s="19"/>
      <c r="E318" s="18"/>
      <c r="F318" s="35"/>
      <c r="G318" s="152"/>
      <c r="H318" s="213"/>
      <c r="I318" s="213"/>
      <c r="J318" s="18"/>
      <c r="K318" s="18"/>
      <c r="L318" s="11"/>
      <c r="M318" s="42"/>
    </row>
    <row r="319" spans="1:13" ht="13" x14ac:dyDescent="0.15">
      <c r="A319" s="43"/>
      <c r="B319" s="11"/>
      <c r="C319" s="18"/>
      <c r="D319" s="19"/>
      <c r="E319" s="18"/>
      <c r="F319" s="35"/>
      <c r="G319" s="152"/>
      <c r="H319" s="213"/>
      <c r="I319" s="213"/>
      <c r="J319" s="18"/>
      <c r="K319" s="18"/>
      <c r="L319" s="11"/>
      <c r="M319" s="42"/>
    </row>
    <row r="320" spans="1:13" ht="13" x14ac:dyDescent="0.15">
      <c r="A320" s="43"/>
      <c r="B320" s="11"/>
      <c r="C320" s="18"/>
      <c r="D320" s="19"/>
      <c r="E320" s="18"/>
      <c r="F320" s="35"/>
      <c r="G320" s="152"/>
      <c r="H320" s="213"/>
      <c r="I320" s="213"/>
      <c r="J320" s="18"/>
      <c r="K320" s="18"/>
      <c r="L320" s="11"/>
      <c r="M320" s="42"/>
    </row>
    <row r="321" spans="1:13" ht="13" x14ac:dyDescent="0.15">
      <c r="A321" s="43"/>
      <c r="B321" s="11"/>
      <c r="C321" s="18"/>
      <c r="D321" s="19"/>
      <c r="E321" s="18"/>
      <c r="F321" s="35"/>
      <c r="G321" s="152"/>
      <c r="H321" s="213"/>
      <c r="I321" s="213"/>
      <c r="J321" s="18"/>
      <c r="K321" s="18"/>
      <c r="L321" s="11"/>
      <c r="M321" s="42"/>
    </row>
    <row r="322" spans="1:13" ht="13" x14ac:dyDescent="0.15">
      <c r="A322" s="43"/>
      <c r="B322" s="11"/>
      <c r="C322" s="18"/>
      <c r="D322" s="19"/>
      <c r="E322" s="18"/>
      <c r="F322" s="35"/>
      <c r="G322" s="152"/>
      <c r="H322" s="213"/>
      <c r="I322" s="213"/>
      <c r="J322" s="18"/>
      <c r="K322" s="18"/>
      <c r="L322" s="11"/>
      <c r="M322" s="42"/>
    </row>
    <row r="323" spans="1:13" ht="13" x14ac:dyDescent="0.15">
      <c r="A323" s="43"/>
      <c r="B323" s="11"/>
      <c r="C323" s="18"/>
      <c r="D323" s="19"/>
      <c r="E323" s="18"/>
      <c r="F323" s="35"/>
      <c r="G323" s="152"/>
      <c r="H323" s="213"/>
      <c r="I323" s="213"/>
      <c r="J323" s="18"/>
      <c r="K323" s="18"/>
      <c r="L323" s="11"/>
      <c r="M323" s="42"/>
    </row>
    <row r="324" spans="1:13" ht="13" x14ac:dyDescent="0.15">
      <c r="A324" s="43"/>
      <c r="B324" s="11"/>
      <c r="C324" s="18"/>
      <c r="D324" s="19"/>
      <c r="E324" s="18"/>
      <c r="F324" s="35"/>
      <c r="G324" s="152"/>
      <c r="H324" s="213"/>
      <c r="I324" s="213"/>
      <c r="J324" s="18"/>
      <c r="K324" s="18"/>
      <c r="L324" s="11"/>
      <c r="M324" s="42"/>
    </row>
    <row r="325" spans="1:13" ht="13" x14ac:dyDescent="0.15">
      <c r="A325" s="43"/>
      <c r="B325" s="11"/>
      <c r="C325" s="18"/>
      <c r="D325" s="19"/>
      <c r="E325" s="18"/>
      <c r="F325" s="35"/>
      <c r="G325" s="152"/>
      <c r="H325" s="213"/>
      <c r="I325" s="213"/>
      <c r="J325" s="18"/>
      <c r="K325" s="18"/>
      <c r="L325" s="11"/>
      <c r="M325" s="42"/>
    </row>
    <row r="326" spans="1:13" ht="13" x14ac:dyDescent="0.15">
      <c r="A326" s="43"/>
      <c r="B326" s="11"/>
      <c r="C326" s="18"/>
      <c r="D326" s="19"/>
      <c r="E326" s="18"/>
      <c r="F326" s="35"/>
      <c r="G326" s="152"/>
      <c r="H326" s="213"/>
      <c r="I326" s="213"/>
      <c r="J326" s="18"/>
      <c r="K326" s="18"/>
      <c r="L326" s="11"/>
      <c r="M326" s="42"/>
    </row>
    <row r="327" spans="1:13" ht="13" x14ac:dyDescent="0.15">
      <c r="A327" s="43"/>
      <c r="B327" s="11"/>
      <c r="C327" s="18"/>
      <c r="D327" s="19"/>
      <c r="E327" s="18"/>
      <c r="F327" s="35"/>
      <c r="G327" s="152"/>
      <c r="H327" s="213"/>
      <c r="I327" s="213"/>
      <c r="J327" s="18"/>
      <c r="K327" s="18"/>
      <c r="L327" s="11"/>
      <c r="M327" s="42"/>
    </row>
    <row r="328" spans="1:13" ht="13" x14ac:dyDescent="0.15">
      <c r="A328" s="43"/>
      <c r="B328" s="11"/>
      <c r="C328" s="18"/>
      <c r="D328" s="19"/>
      <c r="E328" s="18"/>
      <c r="F328" s="35"/>
      <c r="G328" s="152"/>
      <c r="H328" s="213"/>
      <c r="I328" s="213"/>
      <c r="J328" s="18"/>
      <c r="K328" s="18"/>
      <c r="L328" s="11"/>
      <c r="M328" s="42"/>
    </row>
    <row r="329" spans="1:13" ht="13" x14ac:dyDescent="0.15">
      <c r="A329" s="43"/>
      <c r="B329" s="11"/>
      <c r="C329" s="18"/>
      <c r="D329" s="19"/>
      <c r="E329" s="18"/>
      <c r="F329" s="35"/>
      <c r="G329" s="152"/>
      <c r="H329" s="213"/>
      <c r="I329" s="213"/>
      <c r="J329" s="18"/>
      <c r="K329" s="18"/>
      <c r="L329" s="11"/>
      <c r="M329" s="42"/>
    </row>
    <row r="330" spans="1:13" ht="13" x14ac:dyDescent="0.15">
      <c r="A330" s="43"/>
      <c r="B330" s="11"/>
      <c r="C330" s="18"/>
      <c r="D330" s="19"/>
      <c r="E330" s="18"/>
      <c r="F330" s="35"/>
      <c r="G330" s="152"/>
      <c r="H330" s="213"/>
      <c r="I330" s="213"/>
      <c r="J330" s="18"/>
      <c r="K330" s="18"/>
      <c r="L330" s="11"/>
      <c r="M330" s="42"/>
    </row>
    <row r="331" spans="1:13" ht="13" x14ac:dyDescent="0.15">
      <c r="A331" s="43"/>
      <c r="B331" s="11"/>
      <c r="C331" s="18"/>
      <c r="D331" s="19"/>
      <c r="E331" s="18"/>
      <c r="F331" s="35"/>
      <c r="G331" s="152"/>
      <c r="H331" s="213"/>
      <c r="I331" s="213"/>
      <c r="J331" s="18"/>
      <c r="K331" s="18"/>
      <c r="L331" s="11"/>
      <c r="M331" s="42"/>
    </row>
    <row r="332" spans="1:13" ht="13" x14ac:dyDescent="0.15">
      <c r="A332" s="43"/>
      <c r="B332" s="11"/>
      <c r="C332" s="18"/>
      <c r="D332" s="19"/>
      <c r="E332" s="18"/>
      <c r="F332" s="35"/>
      <c r="G332" s="152"/>
      <c r="H332" s="213"/>
      <c r="I332" s="213"/>
      <c r="J332" s="18"/>
      <c r="K332" s="18"/>
      <c r="L332" s="11"/>
      <c r="M332" s="42"/>
    </row>
    <row r="333" spans="1:13" ht="13" x14ac:dyDescent="0.15">
      <c r="A333" s="43"/>
      <c r="B333" s="11"/>
      <c r="C333" s="18"/>
      <c r="D333" s="19"/>
      <c r="E333" s="18"/>
      <c r="F333" s="35"/>
      <c r="G333" s="152"/>
      <c r="H333" s="213"/>
      <c r="I333" s="213"/>
      <c r="J333" s="18"/>
      <c r="K333" s="18"/>
      <c r="L333" s="11"/>
      <c r="M333" s="42"/>
    </row>
    <row r="334" spans="1:13" ht="13" x14ac:dyDescent="0.15">
      <c r="A334" s="43"/>
      <c r="B334" s="11"/>
      <c r="C334" s="18"/>
      <c r="D334" s="19"/>
      <c r="E334" s="18"/>
      <c r="F334" s="35"/>
      <c r="G334" s="152"/>
      <c r="H334" s="213"/>
      <c r="I334" s="213"/>
      <c r="J334" s="18"/>
      <c r="K334" s="18"/>
      <c r="L334" s="11"/>
      <c r="M334" s="42"/>
    </row>
    <row r="335" spans="1:13" ht="13" x14ac:dyDescent="0.15">
      <c r="A335" s="43"/>
      <c r="B335" s="11"/>
      <c r="C335" s="18"/>
      <c r="D335" s="19"/>
      <c r="E335" s="18"/>
      <c r="F335" s="35"/>
      <c r="G335" s="152"/>
      <c r="H335" s="213"/>
      <c r="I335" s="213"/>
      <c r="J335" s="18"/>
      <c r="K335" s="18"/>
      <c r="L335" s="11"/>
      <c r="M335" s="42"/>
    </row>
    <row r="336" spans="1:13" ht="13" x14ac:dyDescent="0.15">
      <c r="A336" s="43"/>
      <c r="B336" s="11"/>
      <c r="C336" s="18"/>
      <c r="D336" s="19"/>
      <c r="E336" s="18"/>
      <c r="F336" s="35"/>
      <c r="G336" s="152"/>
      <c r="H336" s="213"/>
      <c r="I336" s="213"/>
      <c r="J336" s="18"/>
      <c r="K336" s="18"/>
      <c r="L336" s="11"/>
      <c r="M336" s="42"/>
    </row>
    <row r="337" spans="1:13" ht="13" x14ac:dyDescent="0.15">
      <c r="A337" s="43"/>
      <c r="B337" s="11"/>
      <c r="C337" s="18"/>
      <c r="D337" s="19"/>
      <c r="E337" s="18"/>
      <c r="F337" s="35"/>
      <c r="G337" s="152"/>
      <c r="H337" s="213"/>
      <c r="I337" s="213"/>
      <c r="J337" s="18"/>
      <c r="K337" s="18"/>
      <c r="L337" s="11"/>
      <c r="M337" s="42"/>
    </row>
    <row r="338" spans="1:13" ht="13" x14ac:dyDescent="0.15">
      <c r="A338" s="43"/>
      <c r="B338" s="11"/>
      <c r="C338" s="18"/>
      <c r="D338" s="19"/>
      <c r="E338" s="18"/>
      <c r="F338" s="35"/>
      <c r="G338" s="152"/>
      <c r="H338" s="213"/>
      <c r="I338" s="213"/>
      <c r="J338" s="18"/>
      <c r="K338" s="18"/>
      <c r="L338" s="11"/>
      <c r="M338" s="42"/>
    </row>
    <row r="339" spans="1:13" ht="13" x14ac:dyDescent="0.15">
      <c r="A339" s="43"/>
      <c r="B339" s="11"/>
      <c r="C339" s="18"/>
      <c r="D339" s="19"/>
      <c r="E339" s="18"/>
      <c r="F339" s="35"/>
      <c r="G339" s="152"/>
      <c r="H339" s="213"/>
      <c r="I339" s="213"/>
      <c r="J339" s="18"/>
      <c r="K339" s="18"/>
      <c r="L339" s="11"/>
      <c r="M339" s="42"/>
    </row>
    <row r="340" spans="1:13" ht="13" x14ac:dyDescent="0.15">
      <c r="A340" s="43"/>
      <c r="B340" s="11"/>
      <c r="C340" s="18"/>
      <c r="D340" s="19"/>
      <c r="E340" s="18"/>
      <c r="F340" s="35"/>
      <c r="G340" s="152"/>
      <c r="H340" s="213"/>
      <c r="I340" s="213"/>
      <c r="J340" s="18"/>
      <c r="K340" s="18"/>
      <c r="L340" s="11"/>
      <c r="M340" s="42"/>
    </row>
    <row r="341" spans="1:13" ht="13" x14ac:dyDescent="0.15">
      <c r="A341" s="43"/>
      <c r="B341" s="11"/>
      <c r="C341" s="18"/>
      <c r="D341" s="19"/>
      <c r="E341" s="18"/>
      <c r="F341" s="35"/>
      <c r="G341" s="152"/>
      <c r="H341" s="213"/>
      <c r="I341" s="213"/>
      <c r="J341" s="18"/>
      <c r="K341" s="18"/>
      <c r="L341" s="11"/>
      <c r="M341" s="42"/>
    </row>
    <row r="342" spans="1:13" ht="13" x14ac:dyDescent="0.15">
      <c r="A342" s="43"/>
      <c r="B342" s="11"/>
      <c r="C342" s="18"/>
      <c r="D342" s="19"/>
      <c r="E342" s="18"/>
      <c r="F342" s="35"/>
      <c r="G342" s="152"/>
      <c r="H342" s="213"/>
      <c r="I342" s="213"/>
      <c r="J342" s="18"/>
      <c r="K342" s="18"/>
      <c r="L342" s="11"/>
      <c r="M342" s="42"/>
    </row>
    <row r="343" spans="1:13" ht="13" x14ac:dyDescent="0.15">
      <c r="A343" s="43"/>
      <c r="B343" s="11"/>
      <c r="C343" s="18"/>
      <c r="D343" s="19"/>
      <c r="E343" s="18"/>
      <c r="F343" s="35"/>
      <c r="G343" s="152"/>
      <c r="H343" s="213"/>
      <c r="I343" s="213"/>
      <c r="J343" s="18"/>
      <c r="K343" s="18"/>
      <c r="L343" s="11"/>
      <c r="M343" s="42"/>
    </row>
    <row r="344" spans="1:13" ht="13" x14ac:dyDescent="0.15">
      <c r="A344" s="43"/>
      <c r="B344" s="11"/>
      <c r="C344" s="18"/>
      <c r="D344" s="19"/>
      <c r="E344" s="18"/>
      <c r="F344" s="35"/>
      <c r="G344" s="152"/>
      <c r="H344" s="213"/>
      <c r="I344" s="213"/>
      <c r="J344" s="18"/>
      <c r="K344" s="18"/>
      <c r="L344" s="11"/>
      <c r="M344" s="42"/>
    </row>
    <row r="345" spans="1:13" ht="13" x14ac:dyDescent="0.15">
      <c r="A345" s="43"/>
      <c r="B345" s="11"/>
      <c r="C345" s="18"/>
      <c r="D345" s="19"/>
      <c r="E345" s="18"/>
      <c r="F345" s="35"/>
      <c r="G345" s="152"/>
      <c r="H345" s="213"/>
      <c r="I345" s="213"/>
      <c r="J345" s="18"/>
      <c r="K345" s="18"/>
      <c r="L345" s="11"/>
      <c r="M345" s="42"/>
    </row>
    <row r="346" spans="1:13" ht="13" x14ac:dyDescent="0.15">
      <c r="A346" s="43"/>
      <c r="B346" s="11"/>
      <c r="C346" s="18"/>
      <c r="D346" s="19"/>
      <c r="E346" s="18"/>
      <c r="F346" s="35"/>
      <c r="G346" s="152"/>
      <c r="H346" s="213"/>
      <c r="I346" s="213"/>
      <c r="J346" s="18"/>
      <c r="K346" s="18"/>
      <c r="L346" s="11"/>
      <c r="M346" s="42"/>
    </row>
    <row r="347" spans="1:13" ht="13" x14ac:dyDescent="0.15">
      <c r="A347" s="43"/>
      <c r="B347" s="11"/>
      <c r="C347" s="18"/>
      <c r="D347" s="19"/>
      <c r="E347" s="18"/>
      <c r="F347" s="35"/>
      <c r="G347" s="152"/>
      <c r="H347" s="213"/>
      <c r="I347" s="213"/>
      <c r="J347" s="18"/>
      <c r="K347" s="18"/>
      <c r="L347" s="11"/>
      <c r="M347" s="42"/>
    </row>
    <row r="348" spans="1:13" ht="13" x14ac:dyDescent="0.15">
      <c r="A348" s="43"/>
      <c r="B348" s="11"/>
      <c r="C348" s="18"/>
      <c r="D348" s="19"/>
      <c r="E348" s="18"/>
      <c r="F348" s="35"/>
      <c r="G348" s="152"/>
      <c r="H348" s="213"/>
      <c r="I348" s="213"/>
      <c r="J348" s="18"/>
      <c r="K348" s="18"/>
      <c r="L348" s="11"/>
      <c r="M348" s="42"/>
    </row>
    <row r="349" spans="1:13" ht="13" x14ac:dyDescent="0.15">
      <c r="A349" s="43"/>
      <c r="B349" s="11"/>
      <c r="C349" s="18"/>
      <c r="D349" s="19"/>
      <c r="E349" s="18"/>
      <c r="F349" s="35"/>
      <c r="G349" s="152"/>
      <c r="H349" s="213"/>
      <c r="I349" s="213"/>
      <c r="J349" s="18"/>
      <c r="K349" s="18"/>
      <c r="L349" s="11"/>
      <c r="M349" s="42"/>
    </row>
    <row r="350" spans="1:13" ht="13" x14ac:dyDescent="0.15">
      <c r="A350" s="43"/>
      <c r="B350" s="11"/>
      <c r="C350" s="18"/>
      <c r="D350" s="19"/>
      <c r="E350" s="18"/>
      <c r="F350" s="35"/>
      <c r="G350" s="152"/>
      <c r="H350" s="213"/>
      <c r="I350" s="213"/>
      <c r="J350" s="18"/>
      <c r="K350" s="18"/>
      <c r="L350" s="11"/>
      <c r="M350" s="42"/>
    </row>
    <row r="351" spans="1:13" ht="13" x14ac:dyDescent="0.15">
      <c r="A351" s="43"/>
      <c r="B351" s="11"/>
      <c r="C351" s="18"/>
      <c r="D351" s="19"/>
      <c r="E351" s="18"/>
      <c r="F351" s="35"/>
      <c r="G351" s="152"/>
      <c r="H351" s="213"/>
      <c r="I351" s="213"/>
      <c r="J351" s="18"/>
      <c r="K351" s="18"/>
      <c r="L351" s="11"/>
      <c r="M351" s="42"/>
    </row>
    <row r="352" spans="1:13" ht="13" x14ac:dyDescent="0.15">
      <c r="A352" s="44"/>
      <c r="B352" s="11"/>
      <c r="C352" s="18"/>
      <c r="D352" s="19"/>
      <c r="E352" s="18"/>
      <c r="F352" s="35"/>
      <c r="G352" s="152"/>
      <c r="H352" s="213"/>
      <c r="I352" s="213"/>
      <c r="J352" s="18"/>
      <c r="K352" s="18"/>
      <c r="L352" s="11"/>
      <c r="M352" s="42"/>
    </row>
    <row r="353" spans="1:13" ht="13" x14ac:dyDescent="0.15">
      <c r="A353" s="44"/>
      <c r="B353" s="11"/>
      <c r="C353" s="18"/>
      <c r="D353" s="19"/>
      <c r="E353" s="18"/>
      <c r="F353" s="35"/>
      <c r="G353" s="152"/>
      <c r="H353" s="213"/>
      <c r="I353" s="213"/>
      <c r="J353" s="18"/>
      <c r="K353" s="18"/>
      <c r="L353" s="11"/>
      <c r="M353" s="42"/>
    </row>
    <row r="354" spans="1:13" ht="13" x14ac:dyDescent="0.15">
      <c r="A354" s="44"/>
      <c r="B354" s="11"/>
      <c r="C354" s="18"/>
      <c r="D354" s="19"/>
      <c r="E354" s="18"/>
      <c r="F354" s="35"/>
      <c r="G354" s="152"/>
      <c r="H354" s="213"/>
      <c r="I354" s="213"/>
      <c r="J354" s="18"/>
      <c r="K354" s="18"/>
      <c r="L354" s="11"/>
      <c r="M354" s="42"/>
    </row>
    <row r="355" spans="1:13" ht="13" x14ac:dyDescent="0.15">
      <c r="A355" s="44"/>
      <c r="B355" s="11"/>
      <c r="C355" s="18"/>
      <c r="D355" s="19"/>
      <c r="E355" s="18"/>
      <c r="F355" s="35"/>
      <c r="G355" s="152"/>
      <c r="H355" s="213"/>
      <c r="I355" s="213"/>
      <c r="J355" s="18"/>
      <c r="K355" s="18"/>
      <c r="L355" s="11"/>
      <c r="M355" s="42"/>
    </row>
    <row r="356" spans="1:13" ht="13" x14ac:dyDescent="0.15">
      <c r="A356" s="44"/>
      <c r="B356" s="11"/>
      <c r="C356" s="18"/>
      <c r="D356" s="19"/>
      <c r="E356" s="18"/>
      <c r="F356" s="35"/>
      <c r="G356" s="152"/>
      <c r="H356" s="213"/>
      <c r="I356" s="213"/>
      <c r="J356" s="18"/>
      <c r="K356" s="18"/>
      <c r="L356" s="11"/>
      <c r="M356" s="42"/>
    </row>
    <row r="357" spans="1:13" ht="13" x14ac:dyDescent="0.15">
      <c r="A357" s="44"/>
      <c r="B357" s="11"/>
      <c r="C357" s="18"/>
      <c r="D357" s="19"/>
      <c r="E357" s="18"/>
      <c r="F357" s="35"/>
      <c r="G357" s="152"/>
      <c r="H357" s="213"/>
      <c r="I357" s="213"/>
      <c r="J357" s="18"/>
      <c r="K357" s="18"/>
      <c r="L357" s="11"/>
      <c r="M357" s="42"/>
    </row>
    <row r="358" spans="1:13" ht="13" x14ac:dyDescent="0.15">
      <c r="A358" s="44"/>
      <c r="B358" s="11"/>
      <c r="C358" s="18"/>
      <c r="D358" s="19"/>
      <c r="E358" s="18"/>
      <c r="F358" s="35"/>
      <c r="G358" s="152"/>
      <c r="H358" s="213"/>
      <c r="I358" s="213"/>
      <c r="J358" s="18"/>
      <c r="K358" s="18"/>
      <c r="L358" s="11"/>
      <c r="M358" s="42"/>
    </row>
    <row r="359" spans="1:13" ht="13" x14ac:dyDescent="0.15">
      <c r="A359" s="44"/>
      <c r="B359" s="11"/>
      <c r="C359" s="18"/>
      <c r="D359" s="19"/>
      <c r="E359" s="18"/>
      <c r="F359" s="35"/>
      <c r="G359" s="152"/>
      <c r="H359" s="213"/>
      <c r="I359" s="213"/>
      <c r="J359" s="18"/>
      <c r="K359" s="18"/>
      <c r="L359" s="11"/>
      <c r="M359" s="42"/>
    </row>
    <row r="360" spans="1:13" ht="13" x14ac:dyDescent="0.15">
      <c r="A360" s="44"/>
      <c r="B360" s="11"/>
      <c r="C360" s="18"/>
      <c r="D360" s="19"/>
      <c r="E360" s="18"/>
      <c r="F360" s="35"/>
      <c r="G360" s="152"/>
      <c r="H360" s="213"/>
      <c r="I360" s="213"/>
      <c r="J360" s="18"/>
      <c r="K360" s="18"/>
      <c r="L360" s="11"/>
      <c r="M360" s="42"/>
    </row>
    <row r="361" spans="1:13" ht="13" x14ac:dyDescent="0.15">
      <c r="A361" s="44"/>
      <c r="B361" s="11"/>
      <c r="C361" s="18"/>
      <c r="D361" s="19"/>
      <c r="E361" s="18"/>
      <c r="F361" s="35"/>
      <c r="G361" s="152"/>
      <c r="H361" s="213"/>
      <c r="I361" s="213"/>
      <c r="J361" s="18"/>
      <c r="K361" s="18"/>
      <c r="L361" s="11"/>
      <c r="M361" s="42"/>
    </row>
    <row r="362" spans="1:13" ht="13" x14ac:dyDescent="0.15">
      <c r="A362" s="44"/>
      <c r="B362" s="11"/>
      <c r="C362" s="18"/>
      <c r="D362" s="19"/>
      <c r="E362" s="18"/>
      <c r="F362" s="35"/>
      <c r="G362" s="152"/>
      <c r="H362" s="213"/>
      <c r="I362" s="213"/>
      <c r="J362" s="18"/>
      <c r="K362" s="18"/>
      <c r="L362" s="11"/>
      <c r="M362" s="42"/>
    </row>
    <row r="363" spans="1:13" ht="13" x14ac:dyDescent="0.15">
      <c r="A363" s="44"/>
      <c r="B363" s="11"/>
      <c r="C363" s="18"/>
      <c r="D363" s="19"/>
      <c r="E363" s="18"/>
      <c r="F363" s="35"/>
      <c r="G363" s="152"/>
      <c r="H363" s="213"/>
      <c r="I363" s="213"/>
      <c r="J363" s="18"/>
      <c r="K363" s="18"/>
      <c r="L363" s="11"/>
      <c r="M363" s="42"/>
    </row>
    <row r="364" spans="1:13" ht="13" x14ac:dyDescent="0.15">
      <c r="A364" s="44"/>
      <c r="B364" s="11"/>
      <c r="C364" s="18"/>
      <c r="D364" s="19"/>
      <c r="E364" s="18"/>
      <c r="F364" s="35"/>
      <c r="G364" s="152"/>
      <c r="H364" s="213"/>
      <c r="I364" s="213"/>
      <c r="J364" s="18"/>
      <c r="K364" s="18"/>
      <c r="L364" s="11"/>
      <c r="M364" s="42"/>
    </row>
    <row r="365" spans="1:13" ht="13" x14ac:dyDescent="0.15">
      <c r="A365" s="44"/>
      <c r="B365" s="11"/>
      <c r="C365" s="18"/>
      <c r="D365" s="19"/>
      <c r="E365" s="18"/>
      <c r="F365" s="35"/>
      <c r="G365" s="152"/>
      <c r="H365" s="213"/>
      <c r="I365" s="213"/>
      <c r="J365" s="18"/>
      <c r="K365" s="18"/>
      <c r="L365" s="11"/>
      <c r="M365" s="42"/>
    </row>
    <row r="366" spans="1:13" ht="13" x14ac:dyDescent="0.15">
      <c r="A366" s="44"/>
      <c r="B366" s="11"/>
      <c r="C366" s="18"/>
      <c r="D366" s="19"/>
      <c r="E366" s="18"/>
      <c r="F366" s="35"/>
      <c r="G366" s="152"/>
      <c r="H366" s="213"/>
      <c r="I366" s="213"/>
      <c r="J366" s="18"/>
      <c r="K366" s="18"/>
      <c r="L366" s="11"/>
      <c r="M366" s="42"/>
    </row>
    <row r="367" spans="1:13" ht="13" x14ac:dyDescent="0.15">
      <c r="A367" s="44"/>
      <c r="B367" s="11"/>
      <c r="C367" s="18"/>
      <c r="D367" s="19"/>
      <c r="E367" s="18"/>
      <c r="F367" s="35"/>
      <c r="G367" s="152"/>
      <c r="H367" s="213"/>
      <c r="I367" s="213"/>
      <c r="J367" s="18"/>
      <c r="K367" s="18"/>
      <c r="L367" s="11"/>
      <c r="M367" s="42"/>
    </row>
    <row r="368" spans="1:13" ht="13" x14ac:dyDescent="0.15">
      <c r="A368" s="44"/>
      <c r="B368" s="11"/>
      <c r="C368" s="18"/>
      <c r="D368" s="19"/>
      <c r="E368" s="18"/>
      <c r="F368" s="35"/>
      <c r="G368" s="152"/>
      <c r="H368" s="213"/>
      <c r="I368" s="213"/>
      <c r="J368" s="18"/>
      <c r="K368" s="18"/>
      <c r="L368" s="11"/>
      <c r="M368" s="42"/>
    </row>
    <row r="369" spans="1:13" ht="13" x14ac:dyDescent="0.15">
      <c r="A369" s="44"/>
      <c r="B369" s="11"/>
      <c r="C369" s="18"/>
      <c r="D369" s="19"/>
      <c r="E369" s="18"/>
      <c r="F369" s="35"/>
      <c r="G369" s="152"/>
      <c r="H369" s="213"/>
      <c r="I369" s="213"/>
      <c r="J369" s="18"/>
      <c r="K369" s="18"/>
      <c r="L369" s="11"/>
      <c r="M369" s="42"/>
    </row>
    <row r="370" spans="1:13" ht="13" x14ac:dyDescent="0.15">
      <c r="A370" s="44"/>
      <c r="B370" s="11"/>
      <c r="C370" s="18"/>
      <c r="D370" s="19"/>
      <c r="E370" s="18"/>
      <c r="F370" s="35"/>
      <c r="G370" s="152"/>
      <c r="H370" s="213"/>
      <c r="I370" s="213"/>
      <c r="J370" s="18"/>
      <c r="K370" s="18"/>
      <c r="L370" s="11"/>
      <c r="M370" s="42"/>
    </row>
    <row r="371" spans="1:13" ht="13" x14ac:dyDescent="0.15">
      <c r="A371" s="44"/>
      <c r="B371" s="11"/>
      <c r="C371" s="18"/>
      <c r="D371" s="19"/>
      <c r="E371" s="18"/>
      <c r="F371" s="35"/>
      <c r="G371" s="152"/>
      <c r="H371" s="213"/>
      <c r="I371" s="213"/>
      <c r="J371" s="18"/>
      <c r="K371" s="18"/>
      <c r="L371" s="11"/>
      <c r="M371" s="42"/>
    </row>
    <row r="372" spans="1:13" ht="13" x14ac:dyDescent="0.15">
      <c r="A372" s="44"/>
      <c r="B372" s="11"/>
      <c r="C372" s="18"/>
      <c r="D372" s="19"/>
      <c r="E372" s="18"/>
      <c r="F372" s="35"/>
      <c r="G372" s="152"/>
      <c r="H372" s="213"/>
      <c r="I372" s="213"/>
      <c r="J372" s="18"/>
      <c r="K372" s="18"/>
      <c r="L372" s="11"/>
      <c r="M372" s="42"/>
    </row>
    <row r="373" spans="1:13" ht="13" x14ac:dyDescent="0.15">
      <c r="A373" s="44"/>
      <c r="B373" s="11"/>
      <c r="C373" s="18"/>
      <c r="D373" s="19"/>
      <c r="E373" s="18"/>
      <c r="F373" s="35"/>
      <c r="G373" s="152"/>
      <c r="H373" s="213"/>
      <c r="I373" s="213"/>
      <c r="J373" s="18"/>
      <c r="K373" s="18"/>
      <c r="L373" s="11"/>
      <c r="M373" s="42"/>
    </row>
    <row r="374" spans="1:13" ht="13" x14ac:dyDescent="0.15">
      <c r="A374" s="44"/>
      <c r="B374" s="11"/>
      <c r="C374" s="18"/>
      <c r="D374" s="19"/>
      <c r="E374" s="18"/>
      <c r="F374" s="35"/>
      <c r="G374" s="152"/>
      <c r="H374" s="213"/>
      <c r="I374" s="213"/>
      <c r="J374" s="18"/>
      <c r="K374" s="18"/>
      <c r="L374" s="11"/>
      <c r="M374" s="42"/>
    </row>
    <row r="375" spans="1:13" ht="13" x14ac:dyDescent="0.15">
      <c r="A375" s="44"/>
      <c r="B375" s="11"/>
      <c r="C375" s="18"/>
      <c r="D375" s="19"/>
      <c r="E375" s="18"/>
      <c r="F375" s="35"/>
      <c r="G375" s="152"/>
      <c r="H375" s="213"/>
      <c r="I375" s="213"/>
      <c r="J375" s="18"/>
      <c r="K375" s="18"/>
      <c r="L375" s="11"/>
      <c r="M375" s="42"/>
    </row>
    <row r="376" spans="1:13" ht="13" x14ac:dyDescent="0.15">
      <c r="A376" s="44"/>
      <c r="B376" s="11"/>
      <c r="C376" s="18"/>
      <c r="D376" s="19"/>
      <c r="E376" s="18"/>
      <c r="F376" s="35"/>
      <c r="G376" s="152"/>
      <c r="H376" s="213"/>
      <c r="I376" s="213"/>
      <c r="J376" s="18"/>
      <c r="K376" s="18"/>
      <c r="L376" s="11"/>
      <c r="M376" s="42"/>
    </row>
    <row r="377" spans="1:13" ht="13" x14ac:dyDescent="0.15">
      <c r="A377" s="44"/>
      <c r="B377" s="11"/>
      <c r="C377" s="18"/>
      <c r="D377" s="19"/>
      <c r="E377" s="18"/>
      <c r="F377" s="35"/>
      <c r="G377" s="152"/>
      <c r="H377" s="213"/>
      <c r="I377" s="213"/>
      <c r="J377" s="18"/>
      <c r="K377" s="18"/>
      <c r="L377" s="11"/>
      <c r="M377" s="42"/>
    </row>
    <row r="378" spans="1:13" ht="13" x14ac:dyDescent="0.15">
      <c r="A378" s="44"/>
      <c r="B378" s="11"/>
      <c r="C378" s="18"/>
      <c r="D378" s="19"/>
      <c r="E378" s="18"/>
      <c r="F378" s="35"/>
      <c r="G378" s="152"/>
      <c r="H378" s="213"/>
      <c r="I378" s="213"/>
      <c r="J378" s="18"/>
      <c r="K378" s="18"/>
      <c r="L378" s="11"/>
      <c r="M378" s="42"/>
    </row>
    <row r="379" spans="1:13" ht="13" x14ac:dyDescent="0.15">
      <c r="A379" s="44"/>
      <c r="B379" s="11"/>
      <c r="C379" s="18"/>
      <c r="D379" s="19"/>
      <c r="E379" s="18"/>
      <c r="F379" s="35"/>
      <c r="G379" s="152"/>
      <c r="H379" s="213"/>
      <c r="I379" s="213"/>
      <c r="J379" s="18"/>
      <c r="K379" s="18"/>
      <c r="L379" s="11"/>
      <c r="M379" s="42"/>
    </row>
    <row r="380" spans="1:13" ht="13" x14ac:dyDescent="0.15">
      <c r="A380" s="44"/>
      <c r="B380" s="11"/>
      <c r="C380" s="18"/>
      <c r="D380" s="19"/>
      <c r="E380" s="18"/>
      <c r="F380" s="35"/>
      <c r="G380" s="152"/>
      <c r="H380" s="213"/>
      <c r="I380" s="213"/>
      <c r="J380" s="18"/>
      <c r="K380" s="18"/>
      <c r="L380" s="11"/>
      <c r="M380" s="42"/>
    </row>
    <row r="381" spans="1:13" ht="13" x14ac:dyDescent="0.15">
      <c r="A381" s="44"/>
      <c r="B381" s="11"/>
      <c r="C381" s="18"/>
      <c r="D381" s="19"/>
      <c r="E381" s="18"/>
      <c r="F381" s="35"/>
      <c r="G381" s="152"/>
      <c r="H381" s="213"/>
      <c r="I381" s="213"/>
      <c r="J381" s="18"/>
      <c r="K381" s="18"/>
      <c r="L381" s="11"/>
      <c r="M381" s="42"/>
    </row>
    <row r="382" spans="1:13" ht="13" x14ac:dyDescent="0.15">
      <c r="A382" s="44"/>
      <c r="B382" s="11"/>
      <c r="C382" s="18"/>
      <c r="D382" s="19"/>
      <c r="E382" s="18"/>
      <c r="F382" s="35"/>
      <c r="G382" s="152"/>
      <c r="H382" s="213"/>
      <c r="I382" s="213"/>
      <c r="J382" s="18"/>
      <c r="K382" s="18"/>
      <c r="L382" s="11"/>
      <c r="M382" s="42"/>
    </row>
    <row r="383" spans="1:13" ht="13" x14ac:dyDescent="0.15">
      <c r="A383" s="44"/>
      <c r="B383" s="11"/>
      <c r="C383" s="18"/>
      <c r="D383" s="19"/>
      <c r="E383" s="18"/>
      <c r="F383" s="35"/>
      <c r="G383" s="152"/>
      <c r="H383" s="213"/>
      <c r="I383" s="213"/>
      <c r="J383" s="18"/>
      <c r="K383" s="18"/>
      <c r="L383" s="11"/>
      <c r="M383" s="42"/>
    </row>
    <row r="384" spans="1:13" ht="13" x14ac:dyDescent="0.15">
      <c r="A384" s="44"/>
      <c r="B384" s="11"/>
      <c r="C384" s="18"/>
      <c r="D384" s="19"/>
      <c r="E384" s="18"/>
      <c r="F384" s="35"/>
      <c r="G384" s="152"/>
      <c r="H384" s="213"/>
      <c r="I384" s="213"/>
      <c r="J384" s="18"/>
      <c r="K384" s="18"/>
      <c r="L384" s="11"/>
      <c r="M384" s="42"/>
    </row>
    <row r="385" spans="1:13" ht="13" x14ac:dyDescent="0.15">
      <c r="A385" s="44"/>
      <c r="B385" s="11"/>
      <c r="C385" s="18"/>
      <c r="D385" s="19"/>
      <c r="E385" s="18"/>
      <c r="F385" s="35"/>
      <c r="G385" s="152"/>
      <c r="H385" s="213"/>
      <c r="I385" s="213"/>
      <c r="J385" s="18"/>
      <c r="K385" s="18"/>
      <c r="L385" s="11"/>
      <c r="M385" s="42"/>
    </row>
    <row r="386" spans="1:13" ht="13" x14ac:dyDescent="0.15">
      <c r="A386" s="44"/>
      <c r="B386" s="11"/>
      <c r="C386" s="18"/>
      <c r="D386" s="19"/>
      <c r="E386" s="18"/>
      <c r="F386" s="35"/>
      <c r="G386" s="152"/>
      <c r="H386" s="213"/>
      <c r="I386" s="213"/>
      <c r="J386" s="18"/>
      <c r="K386" s="18"/>
      <c r="L386" s="11"/>
      <c r="M386" s="42"/>
    </row>
    <row r="387" spans="1:13" ht="13" x14ac:dyDescent="0.15">
      <c r="A387" s="44"/>
      <c r="B387" s="11"/>
      <c r="C387" s="18"/>
      <c r="D387" s="19"/>
      <c r="E387" s="18"/>
      <c r="F387" s="35"/>
      <c r="G387" s="152"/>
      <c r="H387" s="213"/>
      <c r="I387" s="213"/>
      <c r="J387" s="18"/>
      <c r="K387" s="18"/>
      <c r="L387" s="11"/>
      <c r="M387" s="42"/>
    </row>
    <row r="388" spans="1:13" ht="13" x14ac:dyDescent="0.15">
      <c r="A388" s="44"/>
      <c r="B388" s="11"/>
      <c r="C388" s="18"/>
      <c r="D388" s="19"/>
      <c r="E388" s="18"/>
      <c r="F388" s="35"/>
      <c r="G388" s="152"/>
      <c r="H388" s="213"/>
      <c r="I388" s="213"/>
      <c r="J388" s="18"/>
      <c r="K388" s="18"/>
      <c r="L388" s="11"/>
      <c r="M388" s="42"/>
    </row>
    <row r="389" spans="1:13" ht="13" x14ac:dyDescent="0.15">
      <c r="A389" s="44"/>
      <c r="B389" s="11"/>
      <c r="C389" s="18"/>
      <c r="D389" s="19"/>
      <c r="E389" s="18"/>
      <c r="F389" s="35"/>
      <c r="G389" s="152"/>
      <c r="H389" s="213"/>
      <c r="I389" s="213"/>
      <c r="J389" s="18"/>
      <c r="K389" s="18"/>
      <c r="L389" s="11"/>
      <c r="M389" s="42"/>
    </row>
    <row r="390" spans="1:13" ht="13" x14ac:dyDescent="0.15">
      <c r="A390" s="44"/>
      <c r="B390" s="11"/>
      <c r="C390" s="18"/>
      <c r="D390" s="19"/>
      <c r="E390" s="18"/>
      <c r="F390" s="35"/>
      <c r="G390" s="152"/>
      <c r="H390" s="213"/>
      <c r="I390" s="213"/>
      <c r="J390" s="18"/>
      <c r="K390" s="18"/>
      <c r="L390" s="11"/>
      <c r="M390" s="42"/>
    </row>
    <row r="391" spans="1:13" ht="13" x14ac:dyDescent="0.15">
      <c r="A391" s="44"/>
      <c r="B391" s="11"/>
      <c r="C391" s="18"/>
      <c r="D391" s="19"/>
      <c r="E391" s="18"/>
      <c r="F391" s="35"/>
      <c r="G391" s="152"/>
      <c r="H391" s="213"/>
      <c r="I391" s="213"/>
      <c r="J391" s="18"/>
      <c r="K391" s="18"/>
      <c r="L391" s="11"/>
      <c r="M391" s="42"/>
    </row>
    <row r="392" spans="1:13" ht="13" x14ac:dyDescent="0.15">
      <c r="A392" s="44"/>
      <c r="B392" s="11"/>
      <c r="C392" s="18"/>
      <c r="D392" s="19"/>
      <c r="E392" s="18"/>
      <c r="F392" s="35"/>
      <c r="G392" s="152"/>
      <c r="H392" s="213"/>
      <c r="I392" s="213"/>
      <c r="J392" s="18"/>
      <c r="K392" s="18"/>
      <c r="L392" s="11"/>
      <c r="M392" s="42"/>
    </row>
    <row r="393" spans="1:13" ht="13" x14ac:dyDescent="0.15">
      <c r="A393" s="44"/>
      <c r="B393" s="11"/>
      <c r="C393" s="18"/>
      <c r="D393" s="19"/>
      <c r="E393" s="18"/>
      <c r="F393" s="35"/>
      <c r="G393" s="152"/>
      <c r="H393" s="213"/>
      <c r="I393" s="213"/>
      <c r="J393" s="18"/>
      <c r="K393" s="18"/>
      <c r="L393" s="11"/>
      <c r="M393" s="42"/>
    </row>
    <row r="394" spans="1:13" ht="13" x14ac:dyDescent="0.15">
      <c r="A394" s="44"/>
      <c r="B394" s="11"/>
      <c r="C394" s="18"/>
      <c r="D394" s="19"/>
      <c r="E394" s="18"/>
      <c r="F394" s="35"/>
      <c r="G394" s="152"/>
      <c r="H394" s="213"/>
      <c r="I394" s="213"/>
      <c r="J394" s="18"/>
      <c r="K394" s="18"/>
      <c r="L394" s="11"/>
      <c r="M394" s="42"/>
    </row>
    <row r="395" spans="1:13" ht="13" x14ac:dyDescent="0.15">
      <c r="A395" s="44"/>
      <c r="B395" s="11"/>
      <c r="C395" s="18"/>
      <c r="D395" s="19"/>
      <c r="E395" s="18"/>
      <c r="F395" s="35"/>
      <c r="G395" s="152"/>
      <c r="H395" s="213"/>
      <c r="I395" s="213"/>
      <c r="J395" s="18"/>
      <c r="K395" s="18"/>
      <c r="L395" s="11"/>
      <c r="M395" s="42"/>
    </row>
    <row r="396" spans="1:13" ht="13" x14ac:dyDescent="0.15">
      <c r="A396" s="44"/>
      <c r="B396" s="11"/>
      <c r="C396" s="18"/>
      <c r="D396" s="19"/>
      <c r="E396" s="18"/>
      <c r="F396" s="35"/>
      <c r="G396" s="152"/>
      <c r="H396" s="213"/>
      <c r="I396" s="213"/>
      <c r="J396" s="18"/>
      <c r="K396" s="18"/>
      <c r="L396" s="11"/>
      <c r="M396" s="42"/>
    </row>
    <row r="397" spans="1:13" ht="13" x14ac:dyDescent="0.15">
      <c r="A397" s="44"/>
      <c r="B397" s="11"/>
      <c r="C397" s="18"/>
      <c r="D397" s="19"/>
      <c r="E397" s="18"/>
      <c r="F397" s="35"/>
      <c r="G397" s="152"/>
      <c r="H397" s="213"/>
      <c r="I397" s="213"/>
      <c r="J397" s="18"/>
      <c r="K397" s="18"/>
      <c r="L397" s="11"/>
      <c r="M397" s="42"/>
    </row>
    <row r="398" spans="1:13" ht="13" x14ac:dyDescent="0.15">
      <c r="A398" s="44"/>
      <c r="B398" s="11"/>
      <c r="C398" s="18"/>
      <c r="D398" s="19"/>
      <c r="E398" s="18"/>
      <c r="F398" s="35"/>
      <c r="G398" s="152"/>
      <c r="H398" s="213"/>
      <c r="I398" s="213"/>
      <c r="J398" s="18"/>
      <c r="K398" s="18"/>
      <c r="L398" s="11"/>
      <c r="M398" s="42"/>
    </row>
    <row r="399" spans="1:13" ht="13" x14ac:dyDescent="0.15">
      <c r="A399" s="44"/>
      <c r="B399" s="11"/>
      <c r="C399" s="18"/>
      <c r="D399" s="19"/>
      <c r="E399" s="18"/>
      <c r="F399" s="35"/>
      <c r="G399" s="152"/>
      <c r="H399" s="213"/>
      <c r="I399" s="213"/>
      <c r="J399" s="18"/>
      <c r="K399" s="18"/>
      <c r="L399" s="11"/>
      <c r="M399" s="42"/>
    </row>
    <row r="400" spans="1:13" ht="13" x14ac:dyDescent="0.15">
      <c r="A400" s="44"/>
      <c r="B400" s="11"/>
      <c r="C400" s="18"/>
      <c r="D400" s="19"/>
      <c r="E400" s="18"/>
      <c r="F400" s="35"/>
      <c r="G400" s="152"/>
      <c r="H400" s="213"/>
      <c r="I400" s="213"/>
      <c r="J400" s="18"/>
      <c r="K400" s="18"/>
      <c r="L400" s="11"/>
      <c r="M400" s="42"/>
    </row>
    <row r="401" spans="1:13" ht="13" x14ac:dyDescent="0.15">
      <c r="A401" s="44"/>
      <c r="B401" s="11"/>
      <c r="C401" s="18"/>
      <c r="D401" s="19"/>
      <c r="E401" s="18"/>
      <c r="F401" s="35"/>
      <c r="G401" s="152"/>
      <c r="H401" s="213"/>
      <c r="I401" s="213"/>
      <c r="J401" s="18"/>
      <c r="K401" s="18"/>
      <c r="L401" s="11"/>
      <c r="M401" s="42"/>
    </row>
    <row r="402" spans="1:13" ht="13" x14ac:dyDescent="0.15">
      <c r="A402" s="44"/>
      <c r="B402" s="11"/>
      <c r="C402" s="18"/>
      <c r="D402" s="19"/>
      <c r="E402" s="18"/>
      <c r="F402" s="35"/>
      <c r="G402" s="152"/>
      <c r="H402" s="213"/>
      <c r="I402" s="213"/>
      <c r="J402" s="18"/>
      <c r="K402" s="18"/>
      <c r="L402" s="11"/>
      <c r="M402" s="42"/>
    </row>
    <row r="403" spans="1:13" ht="13" x14ac:dyDescent="0.15">
      <c r="A403" s="44"/>
      <c r="B403" s="11"/>
      <c r="C403" s="18"/>
      <c r="D403" s="19"/>
      <c r="E403" s="18"/>
      <c r="F403" s="35"/>
      <c r="G403" s="152"/>
      <c r="H403" s="213"/>
      <c r="I403" s="213"/>
      <c r="J403" s="18"/>
      <c r="K403" s="18"/>
      <c r="L403" s="11"/>
      <c r="M403" s="42"/>
    </row>
    <row r="404" spans="1:13" ht="13" x14ac:dyDescent="0.15">
      <c r="A404" s="44"/>
      <c r="B404" s="11"/>
      <c r="C404" s="18"/>
      <c r="D404" s="19"/>
      <c r="E404" s="18"/>
      <c r="F404" s="35"/>
      <c r="G404" s="152"/>
      <c r="H404" s="213"/>
      <c r="I404" s="213"/>
      <c r="J404" s="18"/>
      <c r="K404" s="18"/>
      <c r="L404" s="11"/>
      <c r="M404" s="42"/>
    </row>
    <row r="405" spans="1:13" ht="13" x14ac:dyDescent="0.15">
      <c r="A405" s="44"/>
      <c r="B405" s="11"/>
      <c r="C405" s="18"/>
      <c r="D405" s="19"/>
      <c r="E405" s="18"/>
      <c r="F405" s="35"/>
      <c r="G405" s="152"/>
      <c r="H405" s="213"/>
      <c r="I405" s="213"/>
      <c r="J405" s="18"/>
      <c r="K405" s="18"/>
      <c r="L405" s="11"/>
      <c r="M405" s="42"/>
    </row>
    <row r="406" spans="1:13" ht="13" x14ac:dyDescent="0.15">
      <c r="A406" s="44"/>
      <c r="B406" s="11"/>
      <c r="C406" s="18"/>
      <c r="D406" s="19"/>
      <c r="E406" s="18"/>
      <c r="F406" s="35"/>
      <c r="G406" s="152"/>
      <c r="H406" s="213"/>
      <c r="I406" s="213"/>
      <c r="J406" s="18"/>
      <c r="K406" s="18"/>
      <c r="L406" s="11"/>
      <c r="M406" s="42"/>
    </row>
    <row r="407" spans="1:13" ht="13" x14ac:dyDescent="0.15">
      <c r="A407" s="44"/>
      <c r="B407" s="11"/>
      <c r="C407" s="18"/>
      <c r="D407" s="19"/>
      <c r="E407" s="18"/>
      <c r="F407" s="35"/>
      <c r="G407" s="152"/>
      <c r="H407" s="213"/>
      <c r="I407" s="213"/>
      <c r="J407" s="18"/>
      <c r="K407" s="18"/>
      <c r="L407" s="11"/>
      <c r="M407" s="42"/>
    </row>
    <row r="408" spans="1:13" ht="13" x14ac:dyDescent="0.15">
      <c r="A408" s="44"/>
      <c r="B408" s="11"/>
      <c r="C408" s="18"/>
      <c r="D408" s="19"/>
      <c r="E408" s="18"/>
      <c r="F408" s="35"/>
      <c r="G408" s="152"/>
      <c r="H408" s="213"/>
      <c r="I408" s="213"/>
      <c r="J408" s="18"/>
      <c r="K408" s="18"/>
      <c r="L408" s="11"/>
      <c r="M408" s="42"/>
    </row>
    <row r="409" spans="1:13" ht="13" x14ac:dyDescent="0.15">
      <c r="A409" s="44"/>
      <c r="B409" s="11"/>
      <c r="C409" s="18"/>
      <c r="D409" s="19"/>
      <c r="E409" s="18"/>
      <c r="F409" s="35"/>
      <c r="G409" s="152"/>
      <c r="H409" s="213"/>
      <c r="I409" s="213"/>
      <c r="J409" s="18"/>
      <c r="K409" s="18"/>
      <c r="L409" s="11"/>
      <c r="M409" s="42"/>
    </row>
    <row r="410" spans="1:13" ht="13" x14ac:dyDescent="0.15">
      <c r="A410" s="44"/>
      <c r="B410" s="11"/>
      <c r="C410" s="18"/>
      <c r="D410" s="19"/>
      <c r="E410" s="18"/>
      <c r="F410" s="35"/>
      <c r="G410" s="152"/>
      <c r="H410" s="213"/>
      <c r="I410" s="213"/>
      <c r="J410" s="18"/>
      <c r="K410" s="18"/>
      <c r="L410" s="11"/>
      <c r="M410" s="42"/>
    </row>
    <row r="411" spans="1:13" ht="13" x14ac:dyDescent="0.15">
      <c r="A411" s="44"/>
      <c r="B411" s="11"/>
      <c r="C411" s="18"/>
      <c r="D411" s="19"/>
      <c r="E411" s="18"/>
      <c r="F411" s="35"/>
      <c r="G411" s="152"/>
      <c r="H411" s="213"/>
      <c r="I411" s="213"/>
      <c r="J411" s="18"/>
      <c r="K411" s="18"/>
      <c r="L411" s="11"/>
      <c r="M411" s="42"/>
    </row>
    <row r="412" spans="1:13" ht="13" x14ac:dyDescent="0.15">
      <c r="A412" s="44"/>
      <c r="B412" s="11"/>
      <c r="C412" s="18"/>
      <c r="D412" s="19"/>
      <c r="E412" s="18"/>
      <c r="F412" s="35"/>
      <c r="G412" s="152"/>
      <c r="H412" s="213"/>
      <c r="I412" s="213"/>
      <c r="J412" s="18"/>
      <c r="K412" s="18"/>
      <c r="L412" s="11"/>
      <c r="M412" s="42"/>
    </row>
    <row r="413" spans="1:13" ht="13" x14ac:dyDescent="0.15">
      <c r="A413" s="44"/>
      <c r="B413" s="11"/>
      <c r="C413" s="18"/>
      <c r="D413" s="19"/>
      <c r="E413" s="18"/>
      <c r="F413" s="35"/>
      <c r="G413" s="152"/>
      <c r="H413" s="213"/>
      <c r="I413" s="213"/>
      <c r="J413" s="18"/>
      <c r="K413" s="18"/>
      <c r="L413" s="11"/>
      <c r="M413" s="42"/>
    </row>
    <row r="414" spans="1:13" ht="13" x14ac:dyDescent="0.15">
      <c r="A414" s="44"/>
      <c r="B414" s="11"/>
      <c r="C414" s="18"/>
      <c r="D414" s="19"/>
      <c r="E414" s="18"/>
      <c r="F414" s="35"/>
      <c r="G414" s="152"/>
      <c r="H414" s="213"/>
      <c r="I414" s="213"/>
      <c r="J414" s="18"/>
      <c r="K414" s="18"/>
      <c r="L414" s="11"/>
      <c r="M414" s="42"/>
    </row>
    <row r="415" spans="1:13" ht="13" x14ac:dyDescent="0.15">
      <c r="A415" s="44"/>
      <c r="B415" s="11"/>
      <c r="C415" s="18"/>
      <c r="D415" s="19"/>
      <c r="E415" s="18"/>
      <c r="F415" s="35"/>
      <c r="G415" s="152"/>
      <c r="H415" s="213"/>
      <c r="I415" s="213"/>
      <c r="J415" s="18"/>
      <c r="K415" s="18"/>
      <c r="L415" s="11"/>
      <c r="M415" s="42"/>
    </row>
    <row r="416" spans="1:13" ht="13" x14ac:dyDescent="0.15">
      <c r="A416" s="44"/>
      <c r="B416" s="11"/>
      <c r="C416" s="18"/>
      <c r="D416" s="19"/>
      <c r="E416" s="18"/>
      <c r="F416" s="35"/>
      <c r="G416" s="152"/>
      <c r="H416" s="213"/>
      <c r="I416" s="213"/>
      <c r="J416" s="18"/>
      <c r="K416" s="18"/>
      <c r="L416" s="11"/>
      <c r="M416" s="42"/>
    </row>
    <row r="417" spans="1:13" ht="13" x14ac:dyDescent="0.15">
      <c r="A417" s="44"/>
      <c r="B417" s="11"/>
      <c r="C417" s="18"/>
      <c r="D417" s="19"/>
      <c r="E417" s="18"/>
      <c r="F417" s="35"/>
      <c r="G417" s="152"/>
      <c r="H417" s="213"/>
      <c r="I417" s="213"/>
      <c r="J417" s="18"/>
      <c r="K417" s="18"/>
      <c r="L417" s="11"/>
      <c r="M417" s="42"/>
    </row>
    <row r="418" spans="1:13" ht="13" x14ac:dyDescent="0.15">
      <c r="A418" s="44"/>
      <c r="B418" s="11"/>
      <c r="C418" s="18"/>
      <c r="D418" s="19"/>
      <c r="E418" s="18"/>
      <c r="F418" s="35"/>
      <c r="G418" s="152"/>
      <c r="H418" s="213"/>
      <c r="I418" s="213"/>
      <c r="J418" s="18"/>
      <c r="K418" s="18"/>
      <c r="L418" s="11"/>
      <c r="M418" s="42"/>
    </row>
    <row r="419" spans="1:13" ht="13" x14ac:dyDescent="0.15">
      <c r="A419" s="44"/>
      <c r="B419" s="11"/>
      <c r="C419" s="18"/>
      <c r="D419" s="19"/>
      <c r="E419" s="18"/>
      <c r="F419" s="35"/>
      <c r="G419" s="152"/>
      <c r="H419" s="213"/>
      <c r="I419" s="213"/>
      <c r="J419" s="18"/>
      <c r="K419" s="18"/>
      <c r="L419" s="11"/>
      <c r="M419" s="42"/>
    </row>
    <row r="420" spans="1:13" ht="13" x14ac:dyDescent="0.15">
      <c r="A420" s="44"/>
      <c r="B420" s="11"/>
      <c r="C420" s="18"/>
      <c r="D420" s="19"/>
      <c r="E420" s="18"/>
      <c r="F420" s="35"/>
      <c r="G420" s="152"/>
      <c r="H420" s="213"/>
      <c r="I420" s="213"/>
      <c r="J420" s="18"/>
      <c r="K420" s="18"/>
      <c r="L420" s="11"/>
      <c r="M420" s="42"/>
    </row>
    <row r="421" spans="1:13" ht="13" x14ac:dyDescent="0.15">
      <c r="A421" s="44"/>
      <c r="B421" s="11"/>
      <c r="C421" s="18"/>
      <c r="D421" s="19"/>
      <c r="E421" s="18"/>
      <c r="F421" s="35"/>
      <c r="G421" s="152"/>
      <c r="H421" s="213"/>
      <c r="I421" s="213"/>
      <c r="J421" s="18"/>
      <c r="K421" s="18"/>
      <c r="L421" s="11"/>
      <c r="M421" s="42"/>
    </row>
    <row r="422" spans="1:13" ht="13" x14ac:dyDescent="0.15">
      <c r="A422" s="44"/>
      <c r="B422" s="11"/>
      <c r="C422" s="18"/>
      <c r="D422" s="19"/>
      <c r="E422" s="18"/>
      <c r="F422" s="35"/>
      <c r="G422" s="152"/>
      <c r="H422" s="213"/>
      <c r="I422" s="213"/>
      <c r="J422" s="18"/>
      <c r="K422" s="18"/>
      <c r="L422" s="11"/>
      <c r="M422" s="42"/>
    </row>
    <row r="423" spans="1:13" ht="13" x14ac:dyDescent="0.15">
      <c r="A423" s="44"/>
      <c r="B423" s="11"/>
      <c r="C423" s="18"/>
      <c r="D423" s="19"/>
      <c r="E423" s="18"/>
      <c r="F423" s="35"/>
      <c r="G423" s="152"/>
      <c r="H423" s="213"/>
      <c r="I423" s="213"/>
      <c r="J423" s="18"/>
      <c r="K423" s="18"/>
      <c r="L423" s="11"/>
      <c r="M423" s="42"/>
    </row>
    <row r="424" spans="1:13" ht="13" x14ac:dyDescent="0.15">
      <c r="A424" s="44"/>
      <c r="B424" s="11"/>
      <c r="C424" s="18"/>
      <c r="D424" s="19"/>
      <c r="E424" s="18"/>
      <c r="F424" s="35"/>
      <c r="G424" s="152"/>
      <c r="H424" s="213"/>
      <c r="I424" s="213"/>
      <c r="J424" s="18"/>
      <c r="K424" s="18"/>
      <c r="L424" s="11"/>
      <c r="M424" s="42"/>
    </row>
    <row r="425" spans="1:13" ht="13" x14ac:dyDescent="0.15">
      <c r="A425" s="44"/>
      <c r="B425" s="11"/>
      <c r="C425" s="18"/>
      <c r="D425" s="19"/>
      <c r="E425" s="18"/>
      <c r="F425" s="35"/>
      <c r="G425" s="152"/>
      <c r="H425" s="213"/>
      <c r="I425" s="213"/>
      <c r="J425" s="18"/>
      <c r="K425" s="18"/>
      <c r="L425" s="11"/>
      <c r="M425" s="42"/>
    </row>
    <row r="426" spans="1:13" ht="13" x14ac:dyDescent="0.15">
      <c r="A426" s="44"/>
      <c r="B426" s="11"/>
      <c r="C426" s="18"/>
      <c r="D426" s="19"/>
      <c r="E426" s="18"/>
      <c r="F426" s="35"/>
      <c r="G426" s="152"/>
      <c r="H426" s="213"/>
      <c r="I426" s="213"/>
      <c r="J426" s="18"/>
      <c r="K426" s="18"/>
      <c r="L426" s="11"/>
      <c r="M426" s="42"/>
    </row>
    <row r="427" spans="1:13" ht="13" x14ac:dyDescent="0.15">
      <c r="A427" s="44"/>
      <c r="B427" s="11"/>
      <c r="C427" s="18"/>
      <c r="D427" s="19"/>
      <c r="E427" s="18"/>
      <c r="F427" s="35"/>
      <c r="G427" s="152"/>
      <c r="H427" s="213"/>
      <c r="I427" s="213"/>
      <c r="J427" s="18"/>
      <c r="K427" s="18"/>
      <c r="L427" s="11"/>
      <c r="M427" s="42"/>
    </row>
    <row r="428" spans="1:13" ht="13" x14ac:dyDescent="0.15">
      <c r="A428" s="44"/>
      <c r="B428" s="11"/>
      <c r="C428" s="18"/>
      <c r="D428" s="19"/>
      <c r="E428" s="18"/>
      <c r="F428" s="35"/>
      <c r="G428" s="152"/>
      <c r="H428" s="213"/>
      <c r="I428" s="213"/>
      <c r="J428" s="18"/>
      <c r="K428" s="18"/>
      <c r="L428" s="11"/>
      <c r="M428" s="42"/>
    </row>
    <row r="429" spans="1:13" ht="13" x14ac:dyDescent="0.15">
      <c r="A429" s="44"/>
      <c r="B429" s="11"/>
      <c r="C429" s="18"/>
      <c r="D429" s="19"/>
      <c r="E429" s="18"/>
      <c r="F429" s="35"/>
      <c r="G429" s="152"/>
      <c r="H429" s="213"/>
      <c r="I429" s="213"/>
      <c r="J429" s="18"/>
      <c r="K429" s="18"/>
      <c r="L429" s="11"/>
      <c r="M429" s="42"/>
    </row>
    <row r="430" spans="1:13" ht="13" x14ac:dyDescent="0.15">
      <c r="A430" s="44"/>
      <c r="B430" s="11"/>
      <c r="C430" s="18"/>
      <c r="D430" s="19"/>
      <c r="E430" s="18"/>
      <c r="F430" s="35"/>
      <c r="G430" s="152"/>
      <c r="H430" s="213"/>
      <c r="I430" s="213"/>
      <c r="J430" s="18"/>
      <c r="K430" s="18"/>
      <c r="L430" s="11"/>
      <c r="M430" s="42"/>
    </row>
    <row r="431" spans="1:13" ht="13" x14ac:dyDescent="0.15">
      <c r="A431" s="44"/>
      <c r="B431" s="11"/>
      <c r="C431" s="18"/>
      <c r="D431" s="19"/>
      <c r="E431" s="18"/>
      <c r="F431" s="35"/>
      <c r="G431" s="152"/>
      <c r="H431" s="213"/>
      <c r="I431" s="213"/>
      <c r="J431" s="18"/>
      <c r="K431" s="18"/>
      <c r="L431" s="11"/>
      <c r="M431" s="42"/>
    </row>
    <row r="432" spans="1:13" ht="13" x14ac:dyDescent="0.15">
      <c r="A432" s="44"/>
      <c r="B432" s="11"/>
      <c r="C432" s="18"/>
      <c r="D432" s="19"/>
      <c r="E432" s="18"/>
      <c r="F432" s="35"/>
      <c r="G432" s="152"/>
      <c r="H432" s="213"/>
      <c r="I432" s="213"/>
      <c r="J432" s="18"/>
      <c r="K432" s="18"/>
      <c r="L432" s="11"/>
      <c r="M432" s="42"/>
    </row>
    <row r="433" spans="1:13" ht="13" x14ac:dyDescent="0.15">
      <c r="A433" s="44"/>
      <c r="B433" s="11"/>
      <c r="C433" s="18"/>
      <c r="D433" s="19"/>
      <c r="E433" s="18"/>
      <c r="F433" s="35"/>
      <c r="G433" s="152"/>
      <c r="H433" s="213"/>
      <c r="I433" s="213"/>
      <c r="J433" s="18"/>
      <c r="K433" s="18"/>
      <c r="L433" s="11"/>
      <c r="M433" s="42"/>
    </row>
    <row r="434" spans="1:13" ht="13" x14ac:dyDescent="0.15">
      <c r="A434" s="44"/>
      <c r="B434" s="11"/>
      <c r="C434" s="18"/>
      <c r="D434" s="19"/>
      <c r="E434" s="18"/>
      <c r="F434" s="35"/>
      <c r="G434" s="152"/>
      <c r="H434" s="213"/>
      <c r="I434" s="213"/>
      <c r="J434" s="18"/>
      <c r="K434" s="18"/>
      <c r="L434" s="11"/>
      <c r="M434" s="42"/>
    </row>
    <row r="435" spans="1:13" ht="13" x14ac:dyDescent="0.15">
      <c r="A435" s="44"/>
      <c r="B435" s="11"/>
      <c r="C435" s="18"/>
      <c r="D435" s="19"/>
      <c r="E435" s="18"/>
      <c r="F435" s="35"/>
      <c r="G435" s="152"/>
      <c r="H435" s="213"/>
      <c r="I435" s="213"/>
      <c r="J435" s="18"/>
      <c r="K435" s="18"/>
      <c r="L435" s="11"/>
      <c r="M435" s="42"/>
    </row>
    <row r="436" spans="1:13" ht="13" x14ac:dyDescent="0.15">
      <c r="A436" s="44"/>
      <c r="B436" s="11"/>
      <c r="C436" s="18"/>
      <c r="D436" s="19"/>
      <c r="E436" s="18"/>
      <c r="F436" s="35"/>
      <c r="G436" s="152"/>
      <c r="H436" s="213"/>
      <c r="I436" s="213"/>
      <c r="J436" s="18"/>
      <c r="K436" s="18"/>
      <c r="L436" s="11"/>
      <c r="M436" s="42"/>
    </row>
    <row r="437" spans="1:13" ht="13" x14ac:dyDescent="0.15">
      <c r="A437" s="44"/>
      <c r="B437" s="11"/>
      <c r="C437" s="18"/>
      <c r="D437" s="19"/>
      <c r="E437" s="18"/>
      <c r="F437" s="35"/>
      <c r="G437" s="152"/>
      <c r="H437" s="213"/>
      <c r="I437" s="213"/>
      <c r="J437" s="18"/>
      <c r="K437" s="18"/>
      <c r="L437" s="11"/>
      <c r="M437" s="42"/>
    </row>
    <row r="438" spans="1:13" ht="13" x14ac:dyDescent="0.15">
      <c r="A438" s="44"/>
      <c r="B438" s="11"/>
      <c r="C438" s="18"/>
      <c r="D438" s="19"/>
      <c r="E438" s="18"/>
      <c r="F438" s="35"/>
      <c r="G438" s="152"/>
      <c r="H438" s="213"/>
      <c r="I438" s="213"/>
      <c r="J438" s="18"/>
      <c r="K438" s="18"/>
      <c r="L438" s="11"/>
      <c r="M438" s="42"/>
    </row>
    <row r="439" spans="1:13" ht="13" x14ac:dyDescent="0.15">
      <c r="A439" s="44"/>
      <c r="B439" s="11"/>
      <c r="C439" s="18"/>
      <c r="D439" s="19"/>
      <c r="E439" s="18"/>
      <c r="F439" s="35"/>
      <c r="G439" s="152"/>
      <c r="H439" s="213"/>
      <c r="I439" s="213"/>
      <c r="J439" s="18"/>
      <c r="K439" s="18"/>
      <c r="L439" s="11"/>
      <c r="M439" s="42"/>
    </row>
    <row r="440" spans="1:13" ht="13" x14ac:dyDescent="0.15">
      <c r="A440" s="44"/>
      <c r="B440" s="11"/>
      <c r="C440" s="18"/>
      <c r="D440" s="19"/>
      <c r="E440" s="18"/>
      <c r="F440" s="35"/>
      <c r="G440" s="152"/>
      <c r="H440" s="213"/>
      <c r="I440" s="213"/>
      <c r="J440" s="18"/>
      <c r="K440" s="18"/>
      <c r="L440" s="11"/>
      <c r="M440" s="42"/>
    </row>
    <row r="441" spans="1:13" ht="13" x14ac:dyDescent="0.15">
      <c r="A441" s="44"/>
      <c r="B441" s="11"/>
      <c r="C441" s="18"/>
      <c r="D441" s="19"/>
      <c r="E441" s="18"/>
      <c r="F441" s="35"/>
      <c r="G441" s="152"/>
      <c r="H441" s="213"/>
      <c r="I441" s="213"/>
      <c r="J441" s="18"/>
      <c r="K441" s="18"/>
      <c r="L441" s="11"/>
      <c r="M441" s="42"/>
    </row>
    <row r="442" spans="1:13" ht="13" x14ac:dyDescent="0.15">
      <c r="A442" s="44"/>
      <c r="B442" s="11"/>
      <c r="C442" s="18"/>
      <c r="D442" s="19"/>
      <c r="E442" s="18"/>
      <c r="F442" s="35"/>
      <c r="G442" s="152"/>
      <c r="H442" s="213"/>
      <c r="I442" s="213"/>
      <c r="J442" s="18"/>
      <c r="K442" s="18"/>
      <c r="L442" s="11"/>
      <c r="M442" s="42"/>
    </row>
    <row r="443" spans="1:13" ht="13" x14ac:dyDescent="0.15">
      <c r="A443" s="44"/>
      <c r="B443" s="11"/>
      <c r="C443" s="18"/>
      <c r="D443" s="19"/>
      <c r="E443" s="18"/>
      <c r="F443" s="35"/>
      <c r="G443" s="152"/>
      <c r="H443" s="213"/>
      <c r="I443" s="213"/>
      <c r="J443" s="18"/>
      <c r="K443" s="18"/>
      <c r="L443" s="11"/>
      <c r="M443" s="42"/>
    </row>
    <row r="444" spans="1:13" ht="13" x14ac:dyDescent="0.15">
      <c r="A444" s="44"/>
      <c r="B444" s="11"/>
      <c r="C444" s="18"/>
      <c r="D444" s="19"/>
      <c r="E444" s="18"/>
      <c r="F444" s="35"/>
      <c r="G444" s="152"/>
      <c r="H444" s="213"/>
      <c r="I444" s="213"/>
      <c r="J444" s="18"/>
      <c r="K444" s="18"/>
      <c r="L444" s="11"/>
      <c r="M444" s="42"/>
    </row>
    <row r="445" spans="1:13" ht="13" x14ac:dyDescent="0.15">
      <c r="A445" s="44"/>
      <c r="B445" s="11"/>
      <c r="C445" s="18"/>
      <c r="D445" s="19"/>
      <c r="E445" s="18"/>
      <c r="F445" s="35"/>
      <c r="G445" s="152"/>
      <c r="H445" s="213"/>
      <c r="I445" s="213"/>
      <c r="J445" s="18"/>
      <c r="K445" s="18"/>
      <c r="L445" s="11"/>
      <c r="M445" s="42"/>
    </row>
    <row r="446" spans="1:13" ht="13" x14ac:dyDescent="0.15">
      <c r="A446" s="44"/>
      <c r="B446" s="11"/>
      <c r="C446" s="18"/>
      <c r="D446" s="19"/>
      <c r="E446" s="18"/>
      <c r="F446" s="35"/>
      <c r="G446" s="152"/>
      <c r="H446" s="213"/>
      <c r="I446" s="213"/>
      <c r="J446" s="18"/>
      <c r="K446" s="18"/>
      <c r="L446" s="11"/>
      <c r="M446" s="42"/>
    </row>
    <row r="447" spans="1:13" ht="13" x14ac:dyDescent="0.15">
      <c r="A447" s="44"/>
      <c r="B447" s="11"/>
      <c r="C447" s="18"/>
      <c r="D447" s="19"/>
      <c r="E447" s="18"/>
      <c r="F447" s="35"/>
      <c r="G447" s="152"/>
      <c r="H447" s="213"/>
      <c r="I447" s="213"/>
      <c r="J447" s="18"/>
      <c r="K447" s="18"/>
      <c r="L447" s="11"/>
      <c r="M447" s="42"/>
    </row>
    <row r="448" spans="1:13" ht="13" x14ac:dyDescent="0.15">
      <c r="A448" s="44"/>
      <c r="B448" s="11"/>
      <c r="C448" s="18"/>
      <c r="D448" s="19"/>
      <c r="E448" s="18"/>
      <c r="F448" s="35"/>
      <c r="G448" s="152"/>
      <c r="H448" s="213"/>
      <c r="I448" s="213"/>
      <c r="J448" s="18"/>
      <c r="K448" s="18"/>
      <c r="L448" s="11"/>
      <c r="M448" s="42"/>
    </row>
    <row r="449" spans="1:13" ht="13" x14ac:dyDescent="0.15">
      <c r="A449" s="44"/>
      <c r="B449" s="11"/>
      <c r="C449" s="18"/>
      <c r="D449" s="19"/>
      <c r="E449" s="18"/>
      <c r="F449" s="35"/>
      <c r="G449" s="152"/>
      <c r="H449" s="213"/>
      <c r="I449" s="213"/>
      <c r="J449" s="18"/>
      <c r="K449" s="18"/>
      <c r="L449" s="11"/>
      <c r="M449" s="42"/>
    </row>
    <row r="450" spans="1:13" ht="13" x14ac:dyDescent="0.15">
      <c r="A450" s="44"/>
      <c r="B450" s="11"/>
      <c r="C450" s="18"/>
      <c r="D450" s="19"/>
      <c r="E450" s="18"/>
      <c r="F450" s="35"/>
      <c r="G450" s="152"/>
      <c r="H450" s="213"/>
      <c r="I450" s="213"/>
      <c r="J450" s="18"/>
      <c r="K450" s="18"/>
      <c r="L450" s="11"/>
      <c r="M450" s="42"/>
    </row>
    <row r="451" spans="1:13" ht="13" x14ac:dyDescent="0.15">
      <c r="A451" s="44"/>
      <c r="B451" s="11"/>
      <c r="C451" s="18"/>
      <c r="D451" s="19"/>
      <c r="E451" s="18"/>
      <c r="F451" s="35"/>
      <c r="G451" s="152"/>
      <c r="H451" s="213"/>
      <c r="I451" s="213"/>
      <c r="J451" s="18"/>
      <c r="K451" s="18"/>
      <c r="L451" s="11"/>
      <c r="M451" s="42"/>
    </row>
    <row r="452" spans="1:13" ht="13" x14ac:dyDescent="0.15">
      <c r="A452" s="44"/>
      <c r="B452" s="11"/>
      <c r="C452" s="18"/>
      <c r="D452" s="19"/>
      <c r="E452" s="18"/>
      <c r="F452" s="35"/>
      <c r="G452" s="152"/>
      <c r="H452" s="213"/>
      <c r="I452" s="213"/>
      <c r="J452" s="18"/>
      <c r="K452" s="18"/>
      <c r="L452" s="11"/>
      <c r="M452" s="42"/>
    </row>
    <row r="453" spans="1:13" ht="13" x14ac:dyDescent="0.15">
      <c r="A453" s="44"/>
      <c r="B453" s="11"/>
      <c r="C453" s="18"/>
      <c r="D453" s="19"/>
      <c r="E453" s="18"/>
      <c r="F453" s="35"/>
      <c r="G453" s="152"/>
      <c r="H453" s="213"/>
      <c r="I453" s="213"/>
      <c r="J453" s="18"/>
      <c r="K453" s="18"/>
      <c r="L453" s="11"/>
      <c r="M453" s="42"/>
    </row>
    <row r="454" spans="1:13" ht="13" x14ac:dyDescent="0.15">
      <c r="A454" s="44"/>
      <c r="B454" s="11"/>
      <c r="C454" s="18"/>
      <c r="D454" s="19"/>
      <c r="E454" s="18"/>
      <c r="F454" s="35"/>
      <c r="G454" s="152"/>
      <c r="H454" s="213"/>
      <c r="I454" s="213"/>
      <c r="J454" s="18"/>
      <c r="K454" s="18"/>
      <c r="L454" s="11"/>
      <c r="M454" s="42"/>
    </row>
    <row r="455" spans="1:13" ht="13" x14ac:dyDescent="0.15">
      <c r="A455" s="44"/>
      <c r="B455" s="11"/>
      <c r="C455" s="18"/>
      <c r="D455" s="19"/>
      <c r="E455" s="18"/>
      <c r="F455" s="35"/>
      <c r="G455" s="152"/>
      <c r="H455" s="213"/>
      <c r="I455" s="213"/>
      <c r="J455" s="18"/>
      <c r="K455" s="18"/>
      <c r="L455" s="11"/>
      <c r="M455" s="42"/>
    </row>
    <row r="456" spans="1:13" ht="13" x14ac:dyDescent="0.15">
      <c r="A456" s="44"/>
      <c r="B456" s="11"/>
      <c r="C456" s="18"/>
      <c r="D456" s="19"/>
      <c r="E456" s="18"/>
      <c r="F456" s="35"/>
      <c r="G456" s="152"/>
      <c r="H456" s="213"/>
      <c r="I456" s="213"/>
      <c r="J456" s="18"/>
      <c r="K456" s="18"/>
      <c r="L456" s="11"/>
      <c r="M456" s="42"/>
    </row>
    <row r="457" spans="1:13" ht="13" x14ac:dyDescent="0.15">
      <c r="A457" s="44"/>
      <c r="B457" s="11"/>
      <c r="C457" s="18"/>
      <c r="D457" s="19"/>
      <c r="E457" s="18"/>
      <c r="F457" s="35"/>
      <c r="G457" s="152"/>
      <c r="H457" s="213"/>
      <c r="I457" s="213"/>
      <c r="J457" s="18"/>
      <c r="K457" s="18"/>
      <c r="L457" s="11"/>
      <c r="M457" s="42"/>
    </row>
    <row r="458" spans="1:13" ht="13" x14ac:dyDescent="0.15">
      <c r="A458" s="44"/>
      <c r="B458" s="11"/>
      <c r="C458" s="18"/>
      <c r="D458" s="19"/>
      <c r="E458" s="18"/>
      <c r="F458" s="35"/>
      <c r="G458" s="152"/>
      <c r="H458" s="213"/>
      <c r="I458" s="213"/>
      <c r="J458" s="18"/>
      <c r="K458" s="18"/>
      <c r="L458" s="11"/>
      <c r="M458" s="42"/>
    </row>
    <row r="459" spans="1:13" ht="13" x14ac:dyDescent="0.15">
      <c r="A459" s="44"/>
      <c r="B459" s="11"/>
      <c r="C459" s="18"/>
      <c r="D459" s="19"/>
      <c r="E459" s="18"/>
      <c r="F459" s="35"/>
      <c r="G459" s="152"/>
      <c r="H459" s="213"/>
      <c r="I459" s="213"/>
      <c r="J459" s="18"/>
      <c r="K459" s="18"/>
      <c r="L459" s="11"/>
      <c r="M459" s="42"/>
    </row>
    <row r="460" spans="1:13" ht="13" x14ac:dyDescent="0.15">
      <c r="A460" s="44"/>
      <c r="B460" s="11"/>
      <c r="C460" s="18"/>
      <c r="D460" s="19"/>
      <c r="E460" s="18"/>
      <c r="F460" s="35"/>
      <c r="G460" s="152"/>
      <c r="H460" s="213"/>
      <c r="I460" s="213"/>
      <c r="J460" s="18"/>
      <c r="K460" s="18"/>
      <c r="L460" s="11"/>
      <c r="M460" s="42"/>
    </row>
    <row r="461" spans="1:13" ht="13" x14ac:dyDescent="0.15">
      <c r="A461" s="44"/>
      <c r="B461" s="11"/>
      <c r="C461" s="18"/>
      <c r="D461" s="19"/>
      <c r="E461" s="18"/>
      <c r="F461" s="35"/>
      <c r="G461" s="152"/>
      <c r="H461" s="213"/>
      <c r="I461" s="213"/>
      <c r="J461" s="18"/>
      <c r="K461" s="18"/>
      <c r="L461" s="11"/>
      <c r="M461" s="42"/>
    </row>
    <row r="462" spans="1:13" ht="13" x14ac:dyDescent="0.15">
      <c r="A462" s="44"/>
      <c r="B462" s="11"/>
      <c r="C462" s="18"/>
      <c r="D462" s="19"/>
      <c r="E462" s="18"/>
      <c r="F462" s="35"/>
      <c r="G462" s="152"/>
      <c r="H462" s="213"/>
      <c r="I462" s="213"/>
      <c r="J462" s="18"/>
      <c r="K462" s="18"/>
      <c r="L462" s="11"/>
      <c r="M462" s="42"/>
    </row>
    <row r="463" spans="1:13" ht="13" x14ac:dyDescent="0.15">
      <c r="A463" s="44"/>
      <c r="B463" s="11"/>
      <c r="C463" s="18"/>
      <c r="D463" s="19"/>
      <c r="E463" s="18"/>
      <c r="F463" s="35"/>
      <c r="G463" s="152"/>
      <c r="H463" s="213"/>
      <c r="I463" s="213"/>
      <c r="J463" s="18"/>
      <c r="K463" s="18"/>
      <c r="L463" s="11"/>
      <c r="M463" s="42"/>
    </row>
    <row r="464" spans="1:13" ht="13" x14ac:dyDescent="0.15">
      <c r="A464" s="44"/>
      <c r="B464" s="11"/>
      <c r="C464" s="18"/>
      <c r="D464" s="19"/>
      <c r="E464" s="18"/>
      <c r="F464" s="35"/>
      <c r="G464" s="152"/>
      <c r="H464" s="213"/>
      <c r="I464" s="213"/>
      <c r="J464" s="18"/>
      <c r="K464" s="18"/>
      <c r="L464" s="11"/>
      <c r="M464" s="42"/>
    </row>
    <row r="465" spans="1:13" ht="13" x14ac:dyDescent="0.15">
      <c r="A465" s="44"/>
      <c r="B465" s="11"/>
      <c r="C465" s="18"/>
      <c r="D465" s="19"/>
      <c r="E465" s="18"/>
      <c r="F465" s="35"/>
      <c r="G465" s="152"/>
      <c r="H465" s="213"/>
      <c r="I465" s="213"/>
      <c r="J465" s="18"/>
      <c r="K465" s="18"/>
      <c r="L465" s="11"/>
      <c r="M465" s="42"/>
    </row>
    <row r="466" spans="1:13" ht="13" x14ac:dyDescent="0.15">
      <c r="A466" s="44"/>
      <c r="B466" s="11"/>
      <c r="C466" s="18"/>
      <c r="D466" s="19"/>
      <c r="E466" s="18"/>
      <c r="F466" s="35"/>
      <c r="G466" s="152"/>
      <c r="H466" s="213"/>
      <c r="I466" s="213"/>
      <c r="J466" s="18"/>
      <c r="K466" s="18"/>
      <c r="L466" s="11"/>
      <c r="M466" s="42"/>
    </row>
    <row r="467" spans="1:13" ht="13" x14ac:dyDescent="0.15">
      <c r="A467" s="44"/>
      <c r="B467" s="11"/>
      <c r="C467" s="18"/>
      <c r="D467" s="19"/>
      <c r="E467" s="18"/>
      <c r="F467" s="35"/>
      <c r="G467" s="152"/>
      <c r="H467" s="213"/>
      <c r="I467" s="213"/>
      <c r="J467" s="18"/>
      <c r="K467" s="18"/>
      <c r="L467" s="11"/>
      <c r="M467" s="42"/>
    </row>
    <row r="468" spans="1:13" ht="13" x14ac:dyDescent="0.15">
      <c r="A468" s="44"/>
      <c r="B468" s="11"/>
      <c r="C468" s="18"/>
      <c r="D468" s="19"/>
      <c r="E468" s="18"/>
      <c r="F468" s="35"/>
      <c r="G468" s="152"/>
      <c r="H468" s="213"/>
      <c r="I468" s="213"/>
      <c r="J468" s="18"/>
      <c r="K468" s="18"/>
      <c r="L468" s="11"/>
      <c r="M468" s="42"/>
    </row>
    <row r="469" spans="1:13" ht="13" x14ac:dyDescent="0.15">
      <c r="A469" s="44"/>
      <c r="B469" s="11"/>
      <c r="C469" s="18"/>
      <c r="D469" s="19"/>
      <c r="E469" s="18"/>
      <c r="F469" s="35"/>
      <c r="G469" s="152"/>
      <c r="H469" s="213"/>
      <c r="I469" s="213"/>
      <c r="J469" s="18"/>
      <c r="K469" s="18"/>
      <c r="L469" s="11"/>
      <c r="M469" s="42"/>
    </row>
    <row r="470" spans="1:13" ht="13" x14ac:dyDescent="0.15">
      <c r="A470" s="44"/>
      <c r="B470" s="11"/>
      <c r="C470" s="18"/>
      <c r="D470" s="19"/>
      <c r="E470" s="18"/>
      <c r="F470" s="35"/>
      <c r="G470" s="152"/>
      <c r="H470" s="213"/>
      <c r="I470" s="213"/>
      <c r="J470" s="18"/>
      <c r="K470" s="18"/>
      <c r="L470" s="11"/>
      <c r="M470" s="42"/>
    </row>
    <row r="471" spans="1:13" ht="13" x14ac:dyDescent="0.15">
      <c r="A471" s="44"/>
      <c r="B471" s="11"/>
      <c r="C471" s="18"/>
      <c r="D471" s="19"/>
      <c r="E471" s="18"/>
      <c r="F471" s="35"/>
      <c r="G471" s="152"/>
      <c r="H471" s="213"/>
      <c r="I471" s="213"/>
      <c r="J471" s="18"/>
      <c r="K471" s="18"/>
      <c r="L471" s="11"/>
      <c r="M471" s="42"/>
    </row>
    <row r="472" spans="1:13" ht="13" x14ac:dyDescent="0.15">
      <c r="A472" s="44"/>
      <c r="B472" s="11"/>
      <c r="C472" s="18"/>
      <c r="D472" s="19"/>
      <c r="E472" s="18"/>
      <c r="F472" s="35"/>
      <c r="G472" s="152"/>
      <c r="H472" s="213"/>
      <c r="I472" s="213"/>
      <c r="J472" s="18"/>
      <c r="K472" s="18"/>
      <c r="L472" s="11"/>
      <c r="M472" s="42"/>
    </row>
    <row r="473" spans="1:13" ht="13" x14ac:dyDescent="0.15">
      <c r="A473" s="44"/>
      <c r="B473" s="11"/>
      <c r="C473" s="18"/>
      <c r="D473" s="19"/>
      <c r="E473" s="18"/>
      <c r="F473" s="35"/>
      <c r="G473" s="152"/>
      <c r="H473" s="213"/>
      <c r="I473" s="213"/>
      <c r="J473" s="18"/>
      <c r="K473" s="18"/>
      <c r="L473" s="11"/>
      <c r="M473" s="42"/>
    </row>
    <row r="474" spans="1:13" ht="13" x14ac:dyDescent="0.15">
      <c r="A474" s="44"/>
      <c r="B474" s="11"/>
      <c r="C474" s="18"/>
      <c r="D474" s="19"/>
      <c r="E474" s="18"/>
      <c r="F474" s="35"/>
      <c r="G474" s="152"/>
      <c r="H474" s="213"/>
      <c r="I474" s="213"/>
      <c r="J474" s="18"/>
      <c r="K474" s="18"/>
      <c r="L474" s="11"/>
      <c r="M474" s="42"/>
    </row>
    <row r="475" spans="1:13" ht="13" x14ac:dyDescent="0.15">
      <c r="A475" s="44"/>
      <c r="B475" s="11"/>
      <c r="C475" s="18"/>
      <c r="D475" s="19"/>
      <c r="E475" s="18"/>
      <c r="F475" s="35"/>
      <c r="G475" s="152"/>
      <c r="H475" s="213"/>
      <c r="I475" s="213"/>
      <c r="J475" s="18"/>
      <c r="K475" s="18"/>
      <c r="L475" s="11"/>
      <c r="M475" s="42"/>
    </row>
    <row r="476" spans="1:13" ht="13" x14ac:dyDescent="0.15">
      <c r="A476" s="44"/>
      <c r="B476" s="11"/>
      <c r="C476" s="18"/>
      <c r="D476" s="19"/>
      <c r="E476" s="18"/>
      <c r="F476" s="35"/>
      <c r="G476" s="152"/>
      <c r="H476" s="213"/>
      <c r="I476" s="213"/>
      <c r="J476" s="18"/>
      <c r="K476" s="18"/>
      <c r="L476" s="11"/>
      <c r="M476" s="42"/>
    </row>
    <row r="477" spans="1:13" ht="13" x14ac:dyDescent="0.15">
      <c r="A477" s="44"/>
      <c r="B477" s="11"/>
      <c r="C477" s="18"/>
      <c r="D477" s="19"/>
      <c r="E477" s="18"/>
      <c r="F477" s="35"/>
      <c r="G477" s="152"/>
      <c r="H477" s="213"/>
      <c r="I477" s="213"/>
      <c r="J477" s="18"/>
      <c r="K477" s="18"/>
      <c r="L477" s="11"/>
      <c r="M477" s="42"/>
    </row>
    <row r="478" spans="1:13" ht="13" x14ac:dyDescent="0.15">
      <c r="A478" s="44"/>
      <c r="B478" s="11"/>
      <c r="C478" s="18"/>
      <c r="D478" s="19"/>
      <c r="E478" s="18"/>
      <c r="F478" s="35"/>
      <c r="G478" s="152"/>
      <c r="H478" s="213"/>
      <c r="I478" s="213"/>
      <c r="J478" s="18"/>
      <c r="K478" s="18"/>
      <c r="L478" s="11"/>
      <c r="M478" s="42"/>
    </row>
    <row r="479" spans="1:13" ht="13" x14ac:dyDescent="0.15">
      <c r="A479" s="44"/>
      <c r="B479" s="11"/>
      <c r="C479" s="18"/>
      <c r="D479" s="19"/>
      <c r="E479" s="18"/>
      <c r="F479" s="35"/>
      <c r="G479" s="152"/>
      <c r="H479" s="213"/>
      <c r="I479" s="213"/>
      <c r="J479" s="18"/>
      <c r="K479" s="18"/>
      <c r="L479" s="11"/>
      <c r="M479" s="42"/>
    </row>
    <row r="480" spans="1:13" ht="13" x14ac:dyDescent="0.15">
      <c r="A480" s="44"/>
      <c r="B480" s="11"/>
      <c r="C480" s="18"/>
      <c r="D480" s="19"/>
      <c r="E480" s="18"/>
      <c r="F480" s="35"/>
      <c r="G480" s="152"/>
      <c r="H480" s="213"/>
      <c r="I480" s="213"/>
      <c r="J480" s="18"/>
      <c r="K480" s="18"/>
      <c r="L480" s="11"/>
      <c r="M480" s="42"/>
    </row>
    <row r="481" spans="1:13" ht="13" x14ac:dyDescent="0.15">
      <c r="A481" s="44"/>
      <c r="B481" s="11"/>
      <c r="C481" s="18"/>
      <c r="D481" s="19"/>
      <c r="E481" s="18"/>
      <c r="F481" s="35"/>
      <c r="G481" s="152"/>
      <c r="H481" s="213"/>
      <c r="I481" s="213"/>
      <c r="J481" s="18"/>
      <c r="K481" s="18"/>
      <c r="L481" s="11"/>
      <c r="M481" s="42"/>
    </row>
    <row r="482" spans="1:13" ht="13" x14ac:dyDescent="0.15">
      <c r="A482" s="44"/>
      <c r="B482" s="11"/>
      <c r="C482" s="18"/>
      <c r="D482" s="19"/>
      <c r="E482" s="18"/>
      <c r="F482" s="35"/>
      <c r="G482" s="152"/>
      <c r="H482" s="213"/>
      <c r="I482" s="213"/>
      <c r="J482" s="18"/>
      <c r="K482" s="18"/>
      <c r="L482" s="11"/>
      <c r="M482" s="42"/>
    </row>
    <row r="483" spans="1:13" ht="13" x14ac:dyDescent="0.15">
      <c r="A483" s="44"/>
      <c r="B483" s="11"/>
      <c r="C483" s="18"/>
      <c r="D483" s="19"/>
      <c r="E483" s="18"/>
      <c r="F483" s="35"/>
      <c r="G483" s="152"/>
      <c r="H483" s="213"/>
      <c r="I483" s="213"/>
      <c r="J483" s="18"/>
      <c r="K483" s="18"/>
      <c r="L483" s="11"/>
      <c r="M483" s="42"/>
    </row>
    <row r="484" spans="1:13" ht="13" x14ac:dyDescent="0.15">
      <c r="A484" s="44"/>
      <c r="B484" s="11"/>
      <c r="C484" s="18"/>
      <c r="D484" s="19"/>
      <c r="E484" s="18"/>
      <c r="F484" s="35"/>
      <c r="G484" s="152"/>
      <c r="H484" s="213"/>
      <c r="I484" s="213"/>
      <c r="J484" s="18"/>
      <c r="K484" s="18"/>
      <c r="L484" s="11"/>
      <c r="M484" s="42"/>
    </row>
    <row r="485" spans="1:13" ht="13" x14ac:dyDescent="0.15">
      <c r="A485" s="44"/>
      <c r="B485" s="11"/>
      <c r="C485" s="18"/>
      <c r="D485" s="19"/>
      <c r="E485" s="18"/>
      <c r="F485" s="35"/>
      <c r="G485" s="152"/>
      <c r="H485" s="213"/>
      <c r="I485" s="213"/>
      <c r="J485" s="18"/>
      <c r="K485" s="18"/>
      <c r="L485" s="11"/>
      <c r="M485" s="42"/>
    </row>
    <row r="486" spans="1:13" ht="13" x14ac:dyDescent="0.15">
      <c r="A486" s="44"/>
      <c r="B486" s="11"/>
      <c r="C486" s="18"/>
      <c r="D486" s="19"/>
      <c r="E486" s="18"/>
      <c r="F486" s="35"/>
      <c r="G486" s="152"/>
      <c r="H486" s="213"/>
      <c r="I486" s="213"/>
      <c r="J486" s="18"/>
      <c r="K486" s="18"/>
      <c r="L486" s="11"/>
      <c r="M486" s="42"/>
    </row>
    <row r="487" spans="1:13" ht="13" x14ac:dyDescent="0.15">
      <c r="A487" s="44"/>
      <c r="B487" s="11"/>
      <c r="C487" s="18"/>
      <c r="D487" s="19"/>
      <c r="E487" s="18"/>
      <c r="F487" s="35"/>
      <c r="G487" s="152"/>
      <c r="H487" s="213"/>
      <c r="I487" s="213"/>
      <c r="J487" s="18"/>
      <c r="K487" s="18"/>
      <c r="L487" s="11"/>
      <c r="M487" s="42"/>
    </row>
    <row r="488" spans="1:13" ht="13" x14ac:dyDescent="0.15">
      <c r="A488" s="44"/>
      <c r="B488" s="11"/>
      <c r="C488" s="18"/>
      <c r="D488" s="19"/>
      <c r="E488" s="18"/>
      <c r="F488" s="35"/>
      <c r="G488" s="152"/>
      <c r="H488" s="213"/>
      <c r="I488" s="213"/>
      <c r="J488" s="18"/>
      <c r="K488" s="18"/>
      <c r="L488" s="11"/>
      <c r="M488" s="42"/>
    </row>
    <row r="489" spans="1:13" ht="13" x14ac:dyDescent="0.15">
      <c r="A489" s="44"/>
      <c r="B489" s="11"/>
      <c r="C489" s="18"/>
      <c r="D489" s="19"/>
      <c r="E489" s="18"/>
      <c r="F489" s="35"/>
      <c r="G489" s="152"/>
      <c r="H489" s="213"/>
      <c r="I489" s="213"/>
      <c r="J489" s="18"/>
      <c r="K489" s="18"/>
      <c r="L489" s="11"/>
      <c r="M489" s="42"/>
    </row>
    <row r="490" spans="1:13" ht="13" x14ac:dyDescent="0.15">
      <c r="A490" s="44"/>
      <c r="B490" s="11"/>
      <c r="C490" s="18"/>
      <c r="D490" s="19"/>
      <c r="E490" s="18"/>
      <c r="F490" s="35"/>
      <c r="G490" s="152"/>
      <c r="H490" s="213"/>
      <c r="I490" s="213"/>
      <c r="J490" s="18"/>
      <c r="K490" s="18"/>
      <c r="L490" s="11"/>
      <c r="M490" s="42"/>
    </row>
    <row r="491" spans="1:13" ht="13" x14ac:dyDescent="0.15">
      <c r="A491" s="44"/>
      <c r="B491" s="11"/>
      <c r="C491" s="18"/>
      <c r="D491" s="19"/>
      <c r="E491" s="18"/>
      <c r="F491" s="35"/>
      <c r="G491" s="152"/>
      <c r="H491" s="213"/>
      <c r="I491" s="213"/>
      <c r="J491" s="18"/>
      <c r="K491" s="18"/>
      <c r="L491" s="11"/>
      <c r="M491" s="42"/>
    </row>
    <row r="492" spans="1:13" ht="13" x14ac:dyDescent="0.15">
      <c r="A492" s="44"/>
      <c r="B492" s="11"/>
      <c r="C492" s="18"/>
      <c r="D492" s="19"/>
      <c r="E492" s="18"/>
      <c r="F492" s="35"/>
      <c r="G492" s="152"/>
      <c r="H492" s="213"/>
      <c r="I492" s="213"/>
      <c r="J492" s="18"/>
      <c r="K492" s="18"/>
      <c r="L492" s="11"/>
      <c r="M492" s="42"/>
    </row>
    <row r="493" spans="1:13" ht="13" x14ac:dyDescent="0.15">
      <c r="A493" s="44"/>
      <c r="B493" s="11"/>
      <c r="C493" s="18"/>
      <c r="D493" s="19"/>
      <c r="E493" s="18"/>
      <c r="F493" s="35"/>
      <c r="G493" s="152"/>
      <c r="H493" s="213"/>
      <c r="I493" s="213"/>
      <c r="J493" s="18"/>
      <c r="K493" s="18"/>
      <c r="L493" s="11"/>
      <c r="M493" s="42"/>
    </row>
    <row r="494" spans="1:13" ht="13" x14ac:dyDescent="0.15">
      <c r="A494" s="44"/>
      <c r="B494" s="11"/>
      <c r="C494" s="18"/>
      <c r="D494" s="19"/>
      <c r="E494" s="18"/>
      <c r="F494" s="35"/>
      <c r="G494" s="152"/>
      <c r="H494" s="213"/>
      <c r="I494" s="213"/>
      <c r="J494" s="18"/>
      <c r="K494" s="18"/>
      <c r="L494" s="11"/>
      <c r="M494" s="42"/>
    </row>
    <row r="495" spans="1:13" ht="13" x14ac:dyDescent="0.15">
      <c r="A495" s="44"/>
      <c r="B495" s="11"/>
      <c r="C495" s="18"/>
      <c r="D495" s="19"/>
      <c r="E495" s="18"/>
      <c r="F495" s="35"/>
      <c r="G495" s="152"/>
      <c r="H495" s="213"/>
      <c r="I495" s="213"/>
      <c r="J495" s="18"/>
      <c r="K495" s="18"/>
      <c r="L495" s="11"/>
      <c r="M495" s="42"/>
    </row>
    <row r="496" spans="1:13" ht="13" x14ac:dyDescent="0.15">
      <c r="A496" s="44"/>
      <c r="B496" s="11"/>
      <c r="C496" s="18"/>
      <c r="D496" s="19"/>
      <c r="E496" s="18"/>
      <c r="F496" s="35"/>
      <c r="G496" s="152"/>
      <c r="H496" s="213"/>
      <c r="I496" s="213"/>
      <c r="J496" s="18"/>
      <c r="K496" s="18"/>
      <c r="L496" s="11"/>
      <c r="M496" s="42"/>
    </row>
    <row r="497" spans="1:13" ht="13" x14ac:dyDescent="0.15">
      <c r="A497" s="44"/>
      <c r="B497" s="11"/>
      <c r="C497" s="18"/>
      <c r="D497" s="19"/>
      <c r="E497" s="18"/>
      <c r="F497" s="35"/>
      <c r="G497" s="152"/>
      <c r="H497" s="213"/>
      <c r="I497" s="213"/>
      <c r="J497" s="18"/>
      <c r="K497" s="18"/>
      <c r="L497" s="11"/>
      <c r="M497" s="42"/>
    </row>
    <row r="498" spans="1:13" ht="13" x14ac:dyDescent="0.15">
      <c r="A498" s="44"/>
      <c r="B498" s="11"/>
      <c r="C498" s="18"/>
      <c r="D498" s="19"/>
      <c r="E498" s="18"/>
      <c r="F498" s="35"/>
      <c r="G498" s="152"/>
      <c r="H498" s="213"/>
      <c r="I498" s="213"/>
      <c r="J498" s="18"/>
      <c r="K498" s="18"/>
      <c r="L498" s="11"/>
      <c r="M498" s="42"/>
    </row>
    <row r="499" spans="1:13" ht="13" x14ac:dyDescent="0.15">
      <c r="A499" s="44"/>
      <c r="B499" s="11"/>
      <c r="C499" s="18"/>
      <c r="D499" s="19"/>
      <c r="E499" s="18"/>
      <c r="F499" s="35"/>
      <c r="G499" s="152"/>
      <c r="H499" s="213"/>
      <c r="I499" s="213"/>
      <c r="J499" s="18"/>
      <c r="K499" s="18"/>
      <c r="L499" s="11"/>
      <c r="M499" s="42"/>
    </row>
    <row r="500" spans="1:13" ht="13" x14ac:dyDescent="0.15">
      <c r="A500" s="44"/>
      <c r="B500" s="11"/>
      <c r="C500" s="18"/>
      <c r="D500" s="19"/>
      <c r="E500" s="18"/>
      <c r="F500" s="35"/>
      <c r="G500" s="152"/>
      <c r="H500" s="213"/>
      <c r="I500" s="213"/>
      <c r="J500" s="18"/>
      <c r="K500" s="18"/>
      <c r="L500" s="11"/>
      <c r="M500" s="42"/>
    </row>
    <row r="501" spans="1:13" ht="13" x14ac:dyDescent="0.15">
      <c r="A501" s="44"/>
      <c r="B501" s="11"/>
      <c r="C501" s="18"/>
      <c r="D501" s="19"/>
      <c r="E501" s="18"/>
      <c r="F501" s="35"/>
      <c r="G501" s="152"/>
      <c r="H501" s="213"/>
      <c r="I501" s="213"/>
      <c r="J501" s="18"/>
      <c r="K501" s="18"/>
      <c r="L501" s="11"/>
      <c r="M501" s="42"/>
    </row>
    <row r="502" spans="1:13" ht="13" x14ac:dyDescent="0.15">
      <c r="A502" s="44"/>
      <c r="B502" s="11"/>
      <c r="C502" s="18"/>
      <c r="D502" s="19"/>
      <c r="E502" s="18"/>
      <c r="F502" s="35"/>
      <c r="G502" s="152"/>
      <c r="H502" s="213"/>
      <c r="I502" s="213"/>
      <c r="J502" s="18"/>
      <c r="K502" s="18"/>
      <c r="L502" s="11"/>
      <c r="M502" s="42"/>
    </row>
    <row r="503" spans="1:13" ht="13" x14ac:dyDescent="0.15">
      <c r="A503" s="44"/>
      <c r="B503" s="11"/>
      <c r="C503" s="18"/>
      <c r="D503" s="19"/>
      <c r="E503" s="18"/>
      <c r="F503" s="35"/>
      <c r="G503" s="152"/>
      <c r="H503" s="213"/>
      <c r="I503" s="213"/>
      <c r="J503" s="18"/>
      <c r="K503" s="18"/>
      <c r="L503" s="11"/>
      <c r="M503" s="42"/>
    </row>
    <row r="504" spans="1:13" ht="13" x14ac:dyDescent="0.15">
      <c r="A504" s="44"/>
      <c r="B504" s="11"/>
      <c r="C504" s="18"/>
      <c r="D504" s="19"/>
      <c r="E504" s="18"/>
      <c r="F504" s="35"/>
      <c r="G504" s="152"/>
      <c r="H504" s="213"/>
      <c r="I504" s="213"/>
      <c r="J504" s="18"/>
      <c r="K504" s="18"/>
      <c r="L504" s="11"/>
      <c r="M504" s="42"/>
    </row>
    <row r="505" spans="1:13" ht="13" x14ac:dyDescent="0.15">
      <c r="A505" s="44"/>
      <c r="B505" s="11"/>
      <c r="C505" s="18"/>
      <c r="D505" s="19"/>
      <c r="E505" s="18"/>
      <c r="F505" s="35"/>
      <c r="G505" s="152"/>
      <c r="H505" s="213"/>
      <c r="I505" s="213"/>
      <c r="J505" s="18"/>
      <c r="K505" s="18"/>
      <c r="L505" s="11"/>
      <c r="M505" s="42"/>
    </row>
    <row r="506" spans="1:13" ht="13" x14ac:dyDescent="0.15">
      <c r="A506" s="44"/>
      <c r="B506" s="11"/>
      <c r="C506" s="18"/>
      <c r="D506" s="19"/>
      <c r="E506" s="18"/>
      <c r="F506" s="35"/>
      <c r="G506" s="152"/>
      <c r="H506" s="213"/>
      <c r="I506" s="213"/>
      <c r="J506" s="18"/>
      <c r="K506" s="18"/>
      <c r="L506" s="11"/>
      <c r="M506" s="42"/>
    </row>
    <row r="507" spans="1:13" ht="13" x14ac:dyDescent="0.15">
      <c r="A507" s="44"/>
      <c r="B507" s="11"/>
      <c r="C507" s="18"/>
      <c r="D507" s="19"/>
      <c r="E507" s="18"/>
      <c r="F507" s="35"/>
      <c r="G507" s="152"/>
      <c r="H507" s="213"/>
      <c r="I507" s="213"/>
      <c r="J507" s="18"/>
      <c r="K507" s="18"/>
      <c r="L507" s="11"/>
      <c r="M507" s="42"/>
    </row>
    <row r="508" spans="1:13" ht="13" x14ac:dyDescent="0.15">
      <c r="A508" s="44"/>
      <c r="B508" s="11"/>
      <c r="C508" s="18"/>
      <c r="D508" s="19"/>
      <c r="E508" s="18"/>
      <c r="F508" s="35"/>
      <c r="G508" s="152"/>
      <c r="H508" s="213"/>
      <c r="I508" s="213"/>
      <c r="J508" s="18"/>
      <c r="K508" s="18"/>
      <c r="L508" s="11"/>
      <c r="M508" s="42"/>
    </row>
    <row r="509" spans="1:13" ht="13" x14ac:dyDescent="0.15">
      <c r="A509" s="44"/>
      <c r="B509" s="11"/>
      <c r="C509" s="18"/>
      <c r="D509" s="19"/>
      <c r="E509" s="18"/>
      <c r="F509" s="35"/>
      <c r="G509" s="152"/>
      <c r="H509" s="213"/>
      <c r="I509" s="213"/>
      <c r="J509" s="18"/>
      <c r="K509" s="18"/>
      <c r="L509" s="11"/>
      <c r="M509" s="42"/>
    </row>
    <row r="510" spans="1:13" ht="13" x14ac:dyDescent="0.15">
      <c r="A510" s="44"/>
      <c r="B510" s="11"/>
      <c r="C510" s="18"/>
      <c r="D510" s="19"/>
      <c r="E510" s="18"/>
      <c r="F510" s="35"/>
      <c r="G510" s="152"/>
      <c r="H510" s="213"/>
      <c r="I510" s="213"/>
      <c r="J510" s="18"/>
      <c r="K510" s="18"/>
      <c r="L510" s="11"/>
      <c r="M510" s="42"/>
    </row>
    <row r="511" spans="1:13" ht="13" x14ac:dyDescent="0.15">
      <c r="A511" s="44"/>
      <c r="B511" s="11"/>
      <c r="C511" s="18"/>
      <c r="D511" s="19"/>
      <c r="E511" s="18"/>
      <c r="F511" s="35"/>
      <c r="G511" s="152"/>
      <c r="H511" s="213"/>
      <c r="I511" s="213"/>
      <c r="J511" s="18"/>
      <c r="K511" s="18"/>
      <c r="L511" s="11"/>
      <c r="M511" s="42"/>
    </row>
    <row r="512" spans="1:13" ht="13" x14ac:dyDescent="0.15">
      <c r="A512" s="44"/>
      <c r="B512" s="11"/>
      <c r="C512" s="18"/>
      <c r="D512" s="19"/>
      <c r="E512" s="18"/>
      <c r="F512" s="35"/>
      <c r="G512" s="152"/>
      <c r="H512" s="213"/>
      <c r="I512" s="213"/>
      <c r="J512" s="18"/>
      <c r="K512" s="18"/>
      <c r="L512" s="11"/>
      <c r="M512" s="42"/>
    </row>
    <row r="513" spans="1:13" ht="13" x14ac:dyDescent="0.15">
      <c r="A513" s="44"/>
      <c r="B513" s="11"/>
      <c r="C513" s="18"/>
      <c r="D513" s="19"/>
      <c r="E513" s="18"/>
      <c r="F513" s="35"/>
      <c r="G513" s="152"/>
      <c r="H513" s="213"/>
      <c r="I513" s="213"/>
      <c r="J513" s="18"/>
      <c r="K513" s="18"/>
      <c r="L513" s="11"/>
      <c r="M513" s="42"/>
    </row>
    <row r="514" spans="1:13" ht="13" x14ac:dyDescent="0.15">
      <c r="A514" s="44"/>
      <c r="B514" s="11"/>
      <c r="C514" s="18"/>
      <c r="D514" s="19"/>
      <c r="E514" s="18"/>
      <c r="F514" s="35"/>
      <c r="G514" s="152"/>
      <c r="H514" s="213"/>
      <c r="I514" s="213"/>
      <c r="J514" s="18"/>
      <c r="K514" s="18"/>
      <c r="L514" s="11"/>
      <c r="M514" s="42"/>
    </row>
    <row r="515" spans="1:13" ht="13" x14ac:dyDescent="0.15">
      <c r="A515" s="44"/>
      <c r="B515" s="11"/>
      <c r="C515" s="18"/>
      <c r="D515" s="19"/>
      <c r="E515" s="18"/>
      <c r="F515" s="35"/>
      <c r="G515" s="152"/>
      <c r="H515" s="213"/>
      <c r="I515" s="213"/>
      <c r="J515" s="18"/>
      <c r="K515" s="18"/>
      <c r="L515" s="11"/>
      <c r="M515" s="42"/>
    </row>
    <row r="516" spans="1:13" ht="13" x14ac:dyDescent="0.15">
      <c r="A516" s="44"/>
      <c r="B516" s="11"/>
      <c r="C516" s="18"/>
      <c r="D516" s="19"/>
      <c r="E516" s="18"/>
      <c r="F516" s="35"/>
      <c r="G516" s="152"/>
      <c r="H516" s="213"/>
      <c r="I516" s="213"/>
      <c r="J516" s="18"/>
      <c r="K516" s="18"/>
      <c r="L516" s="11"/>
      <c r="M516" s="42"/>
    </row>
    <row r="517" spans="1:13" ht="13" x14ac:dyDescent="0.15">
      <c r="A517" s="44"/>
      <c r="B517" s="11"/>
      <c r="C517" s="18"/>
      <c r="D517" s="19"/>
      <c r="E517" s="18"/>
      <c r="F517" s="35"/>
      <c r="G517" s="152"/>
      <c r="H517" s="213"/>
      <c r="I517" s="213"/>
      <c r="J517" s="18"/>
      <c r="K517" s="18"/>
      <c r="L517" s="11"/>
      <c r="M517" s="42"/>
    </row>
    <row r="518" spans="1:13" ht="13" x14ac:dyDescent="0.15">
      <c r="A518" s="44"/>
      <c r="B518" s="11"/>
      <c r="C518" s="18"/>
      <c r="D518" s="19"/>
      <c r="E518" s="18"/>
      <c r="F518" s="35"/>
      <c r="G518" s="152"/>
      <c r="H518" s="213"/>
      <c r="I518" s="213"/>
      <c r="J518" s="18"/>
      <c r="K518" s="18"/>
      <c r="L518" s="11"/>
      <c r="M518" s="42"/>
    </row>
    <row r="519" spans="1:13" ht="13" x14ac:dyDescent="0.15">
      <c r="A519" s="44"/>
      <c r="B519" s="11"/>
      <c r="C519" s="18"/>
      <c r="D519" s="19"/>
      <c r="E519" s="18"/>
      <c r="F519" s="35"/>
      <c r="G519" s="152"/>
      <c r="H519" s="213"/>
      <c r="I519" s="213"/>
      <c r="J519" s="18"/>
      <c r="K519" s="18"/>
      <c r="L519" s="11"/>
      <c r="M519" s="42"/>
    </row>
    <row r="520" spans="1:13" ht="13" x14ac:dyDescent="0.15">
      <c r="A520" s="44"/>
      <c r="B520" s="11"/>
      <c r="C520" s="18"/>
      <c r="D520" s="19"/>
      <c r="E520" s="18"/>
      <c r="F520" s="35"/>
      <c r="G520" s="152"/>
      <c r="H520" s="213"/>
      <c r="I520" s="213"/>
      <c r="J520" s="18"/>
      <c r="K520" s="18"/>
      <c r="L520" s="11"/>
      <c r="M520" s="42"/>
    </row>
    <row r="521" spans="1:13" ht="13" x14ac:dyDescent="0.15">
      <c r="A521" s="44"/>
      <c r="B521" s="11"/>
      <c r="C521" s="18"/>
      <c r="D521" s="19"/>
      <c r="E521" s="18"/>
      <c r="F521" s="35"/>
      <c r="G521" s="152"/>
      <c r="H521" s="213"/>
      <c r="I521" s="213"/>
      <c r="J521" s="18"/>
      <c r="K521" s="18"/>
      <c r="L521" s="11"/>
      <c r="M521" s="42"/>
    </row>
    <row r="522" spans="1:13" ht="13" x14ac:dyDescent="0.15">
      <c r="A522" s="44"/>
      <c r="B522" s="11"/>
      <c r="C522" s="18"/>
      <c r="D522" s="19"/>
      <c r="E522" s="18"/>
      <c r="F522" s="35"/>
      <c r="G522" s="152"/>
      <c r="H522" s="213"/>
      <c r="I522" s="213"/>
      <c r="J522" s="18"/>
      <c r="K522" s="18"/>
      <c r="L522" s="11"/>
      <c r="M522" s="42"/>
    </row>
    <row r="523" spans="1:13" ht="13" x14ac:dyDescent="0.15">
      <c r="A523" s="44"/>
      <c r="B523" s="11"/>
      <c r="C523" s="18"/>
      <c r="D523" s="19"/>
      <c r="E523" s="18"/>
      <c r="F523" s="35"/>
      <c r="G523" s="152"/>
      <c r="H523" s="213"/>
      <c r="I523" s="213"/>
      <c r="J523" s="18"/>
      <c r="K523" s="18"/>
      <c r="L523" s="11"/>
      <c r="M523" s="42"/>
    </row>
    <row r="524" spans="1:13" ht="13" x14ac:dyDescent="0.15">
      <c r="A524" s="44"/>
      <c r="B524" s="11"/>
      <c r="C524" s="18"/>
      <c r="D524" s="19"/>
      <c r="E524" s="18"/>
      <c r="F524" s="35"/>
      <c r="G524" s="152"/>
      <c r="H524" s="213"/>
      <c r="I524" s="213"/>
      <c r="J524" s="18"/>
      <c r="K524" s="18"/>
      <c r="L524" s="11"/>
      <c r="M524" s="42"/>
    </row>
    <row r="525" spans="1:13" ht="13" x14ac:dyDescent="0.15">
      <c r="A525" s="44"/>
      <c r="B525" s="11"/>
      <c r="C525" s="18"/>
      <c r="D525" s="19"/>
      <c r="E525" s="18"/>
      <c r="F525" s="35"/>
      <c r="G525" s="152"/>
      <c r="H525" s="213"/>
      <c r="I525" s="213"/>
      <c r="J525" s="18"/>
      <c r="K525" s="18"/>
      <c r="L525" s="11"/>
      <c r="M525" s="42"/>
    </row>
    <row r="526" spans="1:13" ht="13" x14ac:dyDescent="0.15">
      <c r="A526" s="44"/>
      <c r="B526" s="11"/>
      <c r="C526" s="18"/>
      <c r="D526" s="19"/>
      <c r="E526" s="18"/>
      <c r="F526" s="35"/>
      <c r="G526" s="152"/>
      <c r="H526" s="213"/>
      <c r="I526" s="213"/>
      <c r="J526" s="18"/>
      <c r="K526" s="18"/>
      <c r="L526" s="11"/>
      <c r="M526" s="42"/>
    </row>
    <row r="527" spans="1:13" ht="13" x14ac:dyDescent="0.15">
      <c r="A527" s="44"/>
      <c r="B527" s="11"/>
      <c r="C527" s="18"/>
      <c r="D527" s="19"/>
      <c r="E527" s="18"/>
      <c r="F527" s="35"/>
      <c r="G527" s="152"/>
      <c r="H527" s="213"/>
      <c r="I527" s="213"/>
      <c r="J527" s="18"/>
      <c r="K527" s="18"/>
      <c r="L527" s="11"/>
      <c r="M527" s="42"/>
    </row>
    <row r="528" spans="1:13" ht="13" x14ac:dyDescent="0.15">
      <c r="A528" s="44"/>
      <c r="B528" s="11"/>
      <c r="C528" s="18"/>
      <c r="D528" s="19"/>
      <c r="E528" s="18"/>
      <c r="F528" s="35"/>
      <c r="G528" s="152"/>
      <c r="H528" s="213"/>
      <c r="I528" s="213"/>
      <c r="J528" s="18"/>
      <c r="K528" s="18"/>
      <c r="L528" s="11"/>
      <c r="M528" s="42"/>
    </row>
    <row r="529" spans="1:13" ht="13" x14ac:dyDescent="0.15">
      <c r="A529" s="44"/>
      <c r="B529" s="11"/>
      <c r="C529" s="18"/>
      <c r="D529" s="19"/>
      <c r="E529" s="18"/>
      <c r="F529" s="35"/>
      <c r="G529" s="152"/>
      <c r="H529" s="213"/>
      <c r="I529" s="213"/>
      <c r="J529" s="18"/>
      <c r="K529" s="18"/>
      <c r="L529" s="11"/>
      <c r="M529" s="42"/>
    </row>
    <row r="530" spans="1:13" ht="13" x14ac:dyDescent="0.15">
      <c r="A530" s="44"/>
      <c r="B530" s="11"/>
      <c r="C530" s="18"/>
      <c r="D530" s="19"/>
      <c r="E530" s="18"/>
      <c r="F530" s="35"/>
      <c r="G530" s="152"/>
      <c r="H530" s="213"/>
      <c r="I530" s="213"/>
      <c r="J530" s="18"/>
      <c r="K530" s="18"/>
      <c r="L530" s="11"/>
      <c r="M530" s="42"/>
    </row>
    <row r="531" spans="1:13" ht="13" x14ac:dyDescent="0.15">
      <c r="A531" s="44"/>
      <c r="B531" s="11"/>
      <c r="C531" s="18"/>
      <c r="D531" s="19"/>
      <c r="E531" s="18"/>
      <c r="F531" s="35"/>
      <c r="G531" s="152"/>
      <c r="H531" s="213"/>
      <c r="I531" s="213"/>
      <c r="J531" s="18"/>
      <c r="K531" s="18"/>
      <c r="L531" s="11"/>
      <c r="M531" s="42"/>
    </row>
    <row r="532" spans="1:13" ht="13" x14ac:dyDescent="0.15">
      <c r="A532" s="44"/>
      <c r="B532" s="11"/>
      <c r="C532" s="18"/>
      <c r="D532" s="19"/>
      <c r="E532" s="18"/>
      <c r="F532" s="35"/>
      <c r="G532" s="152"/>
      <c r="H532" s="213"/>
      <c r="I532" s="213"/>
      <c r="J532" s="18"/>
      <c r="K532" s="18"/>
      <c r="L532" s="11"/>
      <c r="M532" s="42"/>
    </row>
    <row r="533" spans="1:13" ht="13" x14ac:dyDescent="0.15">
      <c r="A533" s="44"/>
      <c r="B533" s="11"/>
      <c r="C533" s="18"/>
      <c r="D533" s="19"/>
      <c r="E533" s="18"/>
      <c r="F533" s="35"/>
      <c r="G533" s="152"/>
      <c r="H533" s="213"/>
      <c r="I533" s="213"/>
      <c r="J533" s="18"/>
      <c r="K533" s="18"/>
      <c r="L533" s="11"/>
      <c r="M533" s="42"/>
    </row>
    <row r="534" spans="1:13" ht="13" x14ac:dyDescent="0.15">
      <c r="A534" s="44"/>
      <c r="B534" s="11"/>
      <c r="C534" s="18"/>
      <c r="D534" s="19"/>
      <c r="E534" s="18"/>
      <c r="F534" s="35"/>
      <c r="G534" s="152"/>
      <c r="H534" s="213"/>
      <c r="I534" s="213"/>
      <c r="J534" s="18"/>
      <c r="K534" s="18"/>
      <c r="L534" s="11"/>
      <c r="M534" s="42"/>
    </row>
    <row r="535" spans="1:13" ht="13" x14ac:dyDescent="0.15">
      <c r="A535" s="44"/>
      <c r="B535" s="11"/>
      <c r="C535" s="18"/>
      <c r="D535" s="19"/>
      <c r="E535" s="18"/>
      <c r="F535" s="35"/>
      <c r="G535" s="152"/>
      <c r="H535" s="213"/>
      <c r="I535" s="213"/>
      <c r="J535" s="18"/>
      <c r="K535" s="18"/>
      <c r="L535" s="11"/>
      <c r="M535" s="42"/>
    </row>
    <row r="536" spans="1:13" ht="13" x14ac:dyDescent="0.15">
      <c r="A536" s="44"/>
      <c r="B536" s="11"/>
      <c r="C536" s="18"/>
      <c r="D536" s="19"/>
      <c r="E536" s="18"/>
      <c r="F536" s="35"/>
      <c r="G536" s="152"/>
      <c r="H536" s="213"/>
      <c r="I536" s="213"/>
      <c r="J536" s="18"/>
      <c r="K536" s="18"/>
      <c r="L536" s="11"/>
      <c r="M536" s="42"/>
    </row>
    <row r="537" spans="1:13" ht="13" x14ac:dyDescent="0.15">
      <c r="A537" s="44"/>
      <c r="B537" s="11"/>
      <c r="C537" s="18"/>
      <c r="D537" s="19"/>
      <c r="E537" s="18"/>
      <c r="F537" s="35"/>
      <c r="G537" s="152"/>
      <c r="H537" s="213"/>
      <c r="I537" s="213"/>
      <c r="J537" s="18"/>
      <c r="K537" s="18"/>
      <c r="L537" s="11"/>
      <c r="M537" s="42"/>
    </row>
    <row r="538" spans="1:13" ht="13" x14ac:dyDescent="0.15">
      <c r="A538" s="44"/>
      <c r="B538" s="11"/>
      <c r="C538" s="18"/>
      <c r="D538" s="19"/>
      <c r="E538" s="18"/>
      <c r="F538" s="35"/>
      <c r="G538" s="152"/>
      <c r="H538" s="213"/>
      <c r="I538" s="213"/>
      <c r="J538" s="18"/>
      <c r="K538" s="18"/>
      <c r="L538" s="11"/>
      <c r="M538" s="42"/>
    </row>
    <row r="539" spans="1:13" ht="13" x14ac:dyDescent="0.15">
      <c r="A539" s="44"/>
      <c r="B539" s="11"/>
      <c r="C539" s="18"/>
      <c r="D539" s="19"/>
      <c r="E539" s="18"/>
      <c r="F539" s="35"/>
      <c r="G539" s="152"/>
      <c r="H539" s="213"/>
      <c r="I539" s="213"/>
      <c r="J539" s="18"/>
      <c r="K539" s="18"/>
      <c r="L539" s="11"/>
      <c r="M539" s="42"/>
    </row>
    <row r="540" spans="1:13" ht="13" x14ac:dyDescent="0.15">
      <c r="A540" s="44"/>
      <c r="B540" s="11"/>
      <c r="C540" s="18"/>
      <c r="D540" s="19"/>
      <c r="E540" s="18"/>
      <c r="F540" s="35"/>
      <c r="G540" s="152"/>
      <c r="H540" s="213"/>
      <c r="I540" s="213"/>
      <c r="J540" s="18"/>
      <c r="K540" s="18"/>
      <c r="L540" s="11"/>
      <c r="M540" s="42"/>
    </row>
    <row r="541" spans="1:13" ht="13" x14ac:dyDescent="0.15">
      <c r="A541" s="44"/>
      <c r="B541" s="11"/>
      <c r="C541" s="18"/>
      <c r="D541" s="19"/>
      <c r="E541" s="18"/>
      <c r="F541" s="35"/>
      <c r="G541" s="152"/>
      <c r="H541" s="213"/>
      <c r="I541" s="213"/>
      <c r="J541" s="18"/>
      <c r="K541" s="18"/>
      <c r="L541" s="11"/>
      <c r="M541" s="42"/>
    </row>
    <row r="542" spans="1:13" ht="13" x14ac:dyDescent="0.15">
      <c r="A542" s="44"/>
      <c r="B542" s="11"/>
      <c r="C542" s="18"/>
      <c r="D542" s="19"/>
      <c r="E542" s="18"/>
      <c r="F542" s="35"/>
      <c r="G542" s="152"/>
      <c r="H542" s="213"/>
      <c r="I542" s="213"/>
      <c r="J542" s="18"/>
      <c r="K542" s="18"/>
      <c r="L542" s="11"/>
      <c r="M542" s="42"/>
    </row>
    <row r="543" spans="1:13" ht="13" x14ac:dyDescent="0.15">
      <c r="A543" s="44"/>
      <c r="B543" s="11"/>
      <c r="C543" s="18"/>
      <c r="D543" s="19"/>
      <c r="E543" s="18"/>
      <c r="F543" s="35"/>
      <c r="G543" s="152"/>
      <c r="H543" s="213"/>
      <c r="I543" s="213"/>
      <c r="J543" s="18"/>
      <c r="K543" s="18"/>
      <c r="L543" s="11"/>
      <c r="M543" s="42"/>
    </row>
    <row r="544" spans="1:13" ht="13" x14ac:dyDescent="0.15">
      <c r="A544" s="44"/>
      <c r="B544" s="11"/>
      <c r="C544" s="18"/>
      <c r="D544" s="19"/>
      <c r="E544" s="18"/>
      <c r="F544" s="35"/>
      <c r="G544" s="152"/>
      <c r="H544" s="213"/>
      <c r="I544" s="213"/>
      <c r="J544" s="18"/>
      <c r="K544" s="18"/>
      <c r="L544" s="11"/>
      <c r="M544" s="42"/>
    </row>
    <row r="545" spans="1:13" ht="13" x14ac:dyDescent="0.15">
      <c r="A545" s="44"/>
      <c r="B545" s="11"/>
      <c r="C545" s="18"/>
      <c r="D545" s="19"/>
      <c r="E545" s="18"/>
      <c r="F545" s="35"/>
      <c r="G545" s="152"/>
      <c r="H545" s="213"/>
      <c r="I545" s="213"/>
      <c r="J545" s="18"/>
      <c r="K545" s="18"/>
      <c r="L545" s="11"/>
      <c r="M545" s="42"/>
    </row>
    <row r="546" spans="1:13" ht="13" x14ac:dyDescent="0.15">
      <c r="A546" s="44"/>
      <c r="B546" s="11"/>
      <c r="C546" s="18"/>
      <c r="D546" s="19"/>
      <c r="E546" s="18"/>
      <c r="F546" s="35"/>
      <c r="G546" s="152"/>
      <c r="H546" s="213"/>
      <c r="I546" s="213"/>
      <c r="J546" s="18"/>
      <c r="K546" s="18"/>
      <c r="L546" s="11"/>
      <c r="M546" s="42"/>
    </row>
    <row r="547" spans="1:13" ht="13" x14ac:dyDescent="0.15">
      <c r="A547" s="44"/>
      <c r="B547" s="11"/>
      <c r="C547" s="18"/>
      <c r="D547" s="19"/>
      <c r="E547" s="18"/>
      <c r="F547" s="35"/>
      <c r="G547" s="152"/>
      <c r="H547" s="213"/>
      <c r="I547" s="213"/>
      <c r="J547" s="18"/>
      <c r="K547" s="18"/>
      <c r="L547" s="11"/>
      <c r="M547" s="42"/>
    </row>
    <row r="548" spans="1:13" ht="13" x14ac:dyDescent="0.15">
      <c r="A548" s="44"/>
      <c r="B548" s="11"/>
      <c r="C548" s="18"/>
      <c r="D548" s="19"/>
      <c r="E548" s="18"/>
      <c r="F548" s="35"/>
      <c r="G548" s="152"/>
      <c r="H548" s="213"/>
      <c r="I548" s="213"/>
      <c r="J548" s="18"/>
      <c r="K548" s="18"/>
      <c r="L548" s="11"/>
      <c r="M548" s="42"/>
    </row>
    <row r="549" spans="1:13" ht="13" x14ac:dyDescent="0.15">
      <c r="A549" s="44"/>
      <c r="B549" s="11"/>
      <c r="C549" s="18"/>
      <c r="D549" s="19"/>
      <c r="E549" s="18"/>
      <c r="F549" s="35"/>
      <c r="G549" s="152"/>
      <c r="H549" s="213"/>
      <c r="I549" s="213"/>
      <c r="J549" s="18"/>
      <c r="K549" s="18"/>
      <c r="L549" s="11"/>
      <c r="M549" s="42"/>
    </row>
    <row r="550" spans="1:13" ht="13" x14ac:dyDescent="0.15">
      <c r="A550" s="44"/>
      <c r="B550" s="11"/>
      <c r="C550" s="18"/>
      <c r="D550" s="19"/>
      <c r="E550" s="18"/>
      <c r="F550" s="35"/>
      <c r="G550" s="152"/>
      <c r="H550" s="213"/>
      <c r="I550" s="213"/>
      <c r="J550" s="18"/>
      <c r="K550" s="18"/>
      <c r="L550" s="11"/>
      <c r="M550" s="42"/>
    </row>
    <row r="551" spans="1:13" ht="13" x14ac:dyDescent="0.15">
      <c r="A551" s="44"/>
      <c r="B551" s="11"/>
      <c r="C551" s="18"/>
      <c r="D551" s="19"/>
      <c r="E551" s="18"/>
      <c r="F551" s="35"/>
      <c r="G551" s="152"/>
      <c r="H551" s="213"/>
      <c r="I551" s="213"/>
      <c r="J551" s="18"/>
      <c r="K551" s="18"/>
      <c r="L551" s="11"/>
      <c r="M551" s="42"/>
    </row>
    <row r="552" spans="1:13" ht="13" x14ac:dyDescent="0.15">
      <c r="A552" s="44"/>
      <c r="B552" s="11"/>
      <c r="C552" s="18"/>
      <c r="D552" s="19"/>
      <c r="E552" s="18"/>
      <c r="F552" s="35"/>
      <c r="G552" s="152"/>
      <c r="H552" s="213"/>
      <c r="I552" s="213"/>
      <c r="J552" s="18"/>
      <c r="K552" s="18"/>
      <c r="L552" s="11"/>
      <c r="M552" s="42"/>
    </row>
    <row r="553" spans="1:13" ht="13" x14ac:dyDescent="0.15">
      <c r="A553" s="44"/>
      <c r="B553" s="11"/>
      <c r="C553" s="18"/>
      <c r="D553" s="19"/>
      <c r="E553" s="18"/>
      <c r="F553" s="35"/>
      <c r="G553" s="152"/>
      <c r="H553" s="213"/>
      <c r="I553" s="213"/>
      <c r="J553" s="18"/>
      <c r="K553" s="18"/>
      <c r="L553" s="11"/>
      <c r="M553" s="42"/>
    </row>
    <row r="554" spans="1:13" ht="13" x14ac:dyDescent="0.15">
      <c r="A554" s="44"/>
      <c r="B554" s="11"/>
      <c r="C554" s="18"/>
      <c r="D554" s="19"/>
      <c r="E554" s="18"/>
      <c r="F554" s="35"/>
      <c r="G554" s="152"/>
      <c r="H554" s="213"/>
      <c r="I554" s="213"/>
      <c r="J554" s="18"/>
      <c r="K554" s="18"/>
      <c r="L554" s="11"/>
      <c r="M554" s="42"/>
    </row>
    <row r="555" spans="1:13" ht="13" x14ac:dyDescent="0.15">
      <c r="A555" s="44"/>
      <c r="B555" s="11"/>
      <c r="C555" s="18"/>
      <c r="D555" s="19"/>
      <c r="E555" s="18"/>
      <c r="F555" s="35"/>
      <c r="G555" s="152"/>
      <c r="H555" s="213"/>
      <c r="I555" s="213"/>
      <c r="J555" s="18"/>
      <c r="K555" s="18"/>
      <c r="L555" s="11"/>
      <c r="M555" s="42"/>
    </row>
    <row r="556" spans="1:13" ht="13" x14ac:dyDescent="0.15">
      <c r="A556" s="44"/>
      <c r="B556" s="11"/>
      <c r="C556" s="18"/>
      <c r="D556" s="19"/>
      <c r="E556" s="18"/>
      <c r="F556" s="35"/>
      <c r="G556" s="152"/>
      <c r="H556" s="213"/>
      <c r="I556" s="213"/>
      <c r="J556" s="18"/>
      <c r="K556" s="18"/>
      <c r="L556" s="11"/>
      <c r="M556" s="42"/>
    </row>
    <row r="557" spans="1:13" ht="13" x14ac:dyDescent="0.15">
      <c r="A557" s="44"/>
      <c r="B557" s="11"/>
      <c r="C557" s="18"/>
      <c r="D557" s="19"/>
      <c r="E557" s="18"/>
      <c r="F557" s="35"/>
      <c r="G557" s="152"/>
      <c r="H557" s="213"/>
      <c r="I557" s="213"/>
      <c r="J557" s="18"/>
      <c r="K557" s="18"/>
      <c r="L557" s="11"/>
      <c r="M557" s="42"/>
    </row>
    <row r="558" spans="1:13" ht="13" x14ac:dyDescent="0.15">
      <c r="A558" s="44"/>
      <c r="B558" s="11"/>
      <c r="C558" s="18"/>
      <c r="D558" s="19"/>
      <c r="E558" s="18"/>
      <c r="F558" s="35"/>
      <c r="G558" s="152"/>
      <c r="H558" s="213"/>
      <c r="I558" s="213"/>
      <c r="J558" s="18"/>
      <c r="K558" s="18"/>
      <c r="L558" s="11"/>
      <c r="M558" s="42"/>
    </row>
    <row r="559" spans="1:13" ht="13" x14ac:dyDescent="0.15">
      <c r="A559" s="44"/>
      <c r="B559" s="11"/>
      <c r="C559" s="18"/>
      <c r="D559" s="19"/>
      <c r="E559" s="18"/>
      <c r="F559" s="35"/>
      <c r="G559" s="152"/>
      <c r="H559" s="213"/>
      <c r="I559" s="213"/>
      <c r="J559" s="18"/>
      <c r="K559" s="18"/>
      <c r="L559" s="11"/>
      <c r="M559" s="42"/>
    </row>
    <row r="560" spans="1:13" ht="13" x14ac:dyDescent="0.15">
      <c r="A560" s="44"/>
      <c r="B560" s="11"/>
      <c r="C560" s="18"/>
      <c r="D560" s="19"/>
      <c r="E560" s="18"/>
      <c r="F560" s="35"/>
      <c r="G560" s="152"/>
      <c r="H560" s="213"/>
      <c r="I560" s="213"/>
      <c r="J560" s="18"/>
      <c r="K560" s="18"/>
      <c r="L560" s="11"/>
      <c r="M560" s="42"/>
    </row>
    <row r="561" spans="1:13" ht="13" x14ac:dyDescent="0.15">
      <c r="A561" s="44"/>
      <c r="B561" s="11"/>
      <c r="C561" s="18"/>
      <c r="D561" s="19"/>
      <c r="E561" s="18"/>
      <c r="F561" s="35"/>
      <c r="G561" s="152"/>
      <c r="H561" s="213"/>
      <c r="I561" s="213"/>
      <c r="J561" s="18"/>
      <c r="K561" s="18"/>
      <c r="L561" s="11"/>
      <c r="M561" s="42"/>
    </row>
    <row r="562" spans="1:13" ht="13" x14ac:dyDescent="0.15">
      <c r="A562" s="44"/>
      <c r="B562" s="11"/>
      <c r="C562" s="18"/>
      <c r="D562" s="19"/>
      <c r="E562" s="18"/>
      <c r="F562" s="35"/>
      <c r="G562" s="152"/>
      <c r="H562" s="213"/>
      <c r="I562" s="213"/>
      <c r="J562" s="18"/>
      <c r="K562" s="18"/>
      <c r="L562" s="11"/>
      <c r="M562" s="42"/>
    </row>
    <row r="563" spans="1:13" ht="13" x14ac:dyDescent="0.15">
      <c r="A563" s="44"/>
      <c r="B563" s="11"/>
      <c r="C563" s="18"/>
      <c r="D563" s="19"/>
      <c r="E563" s="18"/>
      <c r="F563" s="35"/>
      <c r="G563" s="152"/>
      <c r="H563" s="213"/>
      <c r="I563" s="213"/>
      <c r="J563" s="18"/>
      <c r="K563" s="18"/>
      <c r="L563" s="11"/>
      <c r="M563" s="42"/>
    </row>
    <row r="564" spans="1:13" ht="13" x14ac:dyDescent="0.15">
      <c r="A564" s="44"/>
      <c r="B564" s="11"/>
      <c r="C564" s="18"/>
      <c r="D564" s="19"/>
      <c r="E564" s="18"/>
      <c r="F564" s="35"/>
      <c r="G564" s="152"/>
      <c r="H564" s="213"/>
      <c r="I564" s="213"/>
      <c r="J564" s="18"/>
      <c r="K564" s="18"/>
      <c r="L564" s="11"/>
      <c r="M564" s="42"/>
    </row>
    <row r="565" spans="1:13" ht="13" x14ac:dyDescent="0.15">
      <c r="A565" s="44"/>
      <c r="B565" s="11"/>
      <c r="C565" s="18"/>
      <c r="D565" s="19"/>
      <c r="E565" s="18"/>
      <c r="F565" s="35"/>
      <c r="G565" s="152"/>
      <c r="H565" s="213"/>
      <c r="I565" s="213"/>
      <c r="J565" s="18"/>
      <c r="K565" s="18"/>
      <c r="L565" s="11"/>
      <c r="M565" s="42"/>
    </row>
    <row r="566" spans="1:13" ht="13" x14ac:dyDescent="0.15">
      <c r="A566" s="44"/>
      <c r="B566" s="11"/>
      <c r="C566" s="18"/>
      <c r="D566" s="19"/>
      <c r="E566" s="18"/>
      <c r="F566" s="35"/>
      <c r="G566" s="152"/>
      <c r="H566" s="213"/>
      <c r="I566" s="213"/>
      <c r="J566" s="18"/>
      <c r="K566" s="18"/>
      <c r="L566" s="11"/>
      <c r="M566" s="42"/>
    </row>
    <row r="567" spans="1:13" ht="13" x14ac:dyDescent="0.15">
      <c r="A567" s="44"/>
      <c r="B567" s="11"/>
      <c r="C567" s="18"/>
      <c r="D567" s="19"/>
      <c r="E567" s="18"/>
      <c r="F567" s="35"/>
      <c r="G567" s="152"/>
      <c r="H567" s="213"/>
      <c r="I567" s="213"/>
      <c r="J567" s="18"/>
      <c r="K567" s="18"/>
      <c r="L567" s="11"/>
      <c r="M567" s="42"/>
    </row>
    <row r="568" spans="1:13" ht="13" x14ac:dyDescent="0.15">
      <c r="A568" s="44"/>
      <c r="B568" s="11"/>
      <c r="C568" s="18"/>
      <c r="D568" s="19"/>
      <c r="E568" s="18"/>
      <c r="F568" s="35"/>
      <c r="G568" s="152"/>
      <c r="H568" s="213"/>
      <c r="I568" s="213"/>
      <c r="J568" s="18"/>
      <c r="K568" s="18"/>
      <c r="L568" s="11"/>
      <c r="M568" s="42"/>
    </row>
    <row r="569" spans="1:13" ht="13" x14ac:dyDescent="0.15">
      <c r="A569" s="44"/>
      <c r="B569" s="11"/>
      <c r="C569" s="18"/>
      <c r="D569" s="19"/>
      <c r="E569" s="18"/>
      <c r="F569" s="35"/>
      <c r="G569" s="152"/>
      <c r="H569" s="213"/>
      <c r="I569" s="213"/>
      <c r="J569" s="18"/>
      <c r="K569" s="18"/>
      <c r="L569" s="11"/>
      <c r="M569" s="42"/>
    </row>
    <row r="570" spans="1:13" ht="13" x14ac:dyDescent="0.15">
      <c r="A570" s="44"/>
      <c r="B570" s="11"/>
      <c r="C570" s="18"/>
      <c r="D570" s="19"/>
      <c r="E570" s="18"/>
      <c r="F570" s="35"/>
      <c r="G570" s="152"/>
      <c r="H570" s="213"/>
      <c r="I570" s="213"/>
      <c r="J570" s="18"/>
      <c r="K570" s="18"/>
      <c r="L570" s="11"/>
      <c r="M570" s="42"/>
    </row>
    <row r="571" spans="1:13" ht="13" x14ac:dyDescent="0.15">
      <c r="A571" s="44"/>
      <c r="B571" s="11"/>
      <c r="C571" s="18"/>
      <c r="D571" s="19"/>
      <c r="E571" s="18"/>
      <c r="F571" s="35"/>
      <c r="G571" s="152"/>
      <c r="H571" s="213"/>
      <c r="I571" s="213"/>
      <c r="J571" s="18"/>
      <c r="K571" s="18"/>
      <c r="L571" s="11"/>
      <c r="M571" s="42"/>
    </row>
    <row r="572" spans="1:13" ht="13" x14ac:dyDescent="0.15">
      <c r="A572" s="44"/>
      <c r="B572" s="11"/>
      <c r="C572" s="18"/>
      <c r="D572" s="19"/>
      <c r="E572" s="18"/>
      <c r="F572" s="35"/>
      <c r="G572" s="152"/>
      <c r="H572" s="213"/>
      <c r="I572" s="213"/>
      <c r="J572" s="18"/>
      <c r="K572" s="18"/>
      <c r="L572" s="11"/>
      <c r="M572" s="42"/>
    </row>
    <row r="573" spans="1:13" ht="13" x14ac:dyDescent="0.15">
      <c r="A573" s="44"/>
      <c r="B573" s="11"/>
      <c r="C573" s="18"/>
      <c r="D573" s="19"/>
      <c r="E573" s="18"/>
      <c r="F573" s="35"/>
      <c r="G573" s="152"/>
      <c r="H573" s="213"/>
      <c r="I573" s="213"/>
      <c r="J573" s="18"/>
      <c r="K573" s="18"/>
      <c r="L573" s="11"/>
      <c r="M573" s="42"/>
    </row>
    <row r="574" spans="1:13" ht="13" x14ac:dyDescent="0.15">
      <c r="A574" s="44"/>
      <c r="B574" s="11"/>
      <c r="C574" s="18"/>
      <c r="D574" s="19"/>
      <c r="E574" s="18"/>
      <c r="F574" s="35"/>
      <c r="G574" s="152"/>
      <c r="H574" s="213"/>
      <c r="I574" s="213"/>
      <c r="J574" s="18"/>
      <c r="K574" s="18"/>
      <c r="L574" s="11"/>
      <c r="M574" s="42"/>
    </row>
    <row r="575" spans="1:13" ht="13" x14ac:dyDescent="0.15">
      <c r="A575" s="44"/>
      <c r="B575" s="11"/>
      <c r="C575" s="18"/>
      <c r="D575" s="19"/>
      <c r="E575" s="18"/>
      <c r="F575" s="35"/>
      <c r="G575" s="152"/>
      <c r="H575" s="213"/>
      <c r="I575" s="213"/>
      <c r="J575" s="18"/>
      <c r="K575" s="18"/>
      <c r="L575" s="11"/>
      <c r="M575" s="42"/>
    </row>
    <row r="576" spans="1:13" ht="13" x14ac:dyDescent="0.15">
      <c r="A576" s="44"/>
      <c r="B576" s="11"/>
      <c r="C576" s="18"/>
      <c r="D576" s="19"/>
      <c r="E576" s="18"/>
      <c r="F576" s="35"/>
      <c r="G576" s="152"/>
      <c r="H576" s="213"/>
      <c r="I576" s="213"/>
      <c r="J576" s="18"/>
      <c r="K576" s="18"/>
      <c r="L576" s="11"/>
      <c r="M576" s="42"/>
    </row>
    <row r="577" spans="1:13" ht="13" x14ac:dyDescent="0.15">
      <c r="A577" s="44"/>
      <c r="B577" s="11"/>
      <c r="C577" s="18"/>
      <c r="D577" s="19"/>
      <c r="E577" s="18"/>
      <c r="F577" s="35"/>
      <c r="G577" s="152"/>
      <c r="H577" s="213"/>
      <c r="I577" s="213"/>
      <c r="J577" s="18"/>
      <c r="K577" s="18"/>
      <c r="L577" s="11"/>
      <c r="M577" s="42"/>
    </row>
    <row r="578" spans="1:13" ht="13" x14ac:dyDescent="0.15">
      <c r="A578" s="44"/>
      <c r="B578" s="11"/>
      <c r="C578" s="18"/>
      <c r="D578" s="19"/>
      <c r="E578" s="18"/>
      <c r="F578" s="35"/>
      <c r="G578" s="152"/>
      <c r="H578" s="213"/>
      <c r="I578" s="213"/>
      <c r="J578" s="18"/>
      <c r="K578" s="18"/>
      <c r="L578" s="11"/>
      <c r="M578" s="42"/>
    </row>
    <row r="579" spans="1:13" ht="13" x14ac:dyDescent="0.15">
      <c r="A579" s="44"/>
      <c r="B579" s="11"/>
      <c r="C579" s="18"/>
      <c r="D579" s="19"/>
      <c r="E579" s="18"/>
      <c r="F579" s="35"/>
      <c r="G579" s="152"/>
      <c r="H579" s="213"/>
      <c r="I579" s="213"/>
      <c r="J579" s="18"/>
      <c r="K579" s="18"/>
      <c r="L579" s="11"/>
      <c r="M579" s="42"/>
    </row>
    <row r="580" spans="1:13" ht="13" x14ac:dyDescent="0.15">
      <c r="A580" s="44"/>
      <c r="B580" s="11"/>
      <c r="C580" s="18"/>
      <c r="D580" s="19"/>
      <c r="E580" s="18"/>
      <c r="F580" s="35"/>
      <c r="G580" s="152"/>
      <c r="H580" s="213"/>
      <c r="I580" s="213"/>
      <c r="J580" s="18"/>
      <c r="K580" s="18"/>
      <c r="L580" s="11"/>
      <c r="M580" s="42"/>
    </row>
    <row r="581" spans="1:13" ht="13" x14ac:dyDescent="0.15">
      <c r="A581" s="44"/>
      <c r="B581" s="11"/>
      <c r="C581" s="18"/>
      <c r="D581" s="19"/>
      <c r="E581" s="18"/>
      <c r="F581" s="35"/>
      <c r="G581" s="152"/>
      <c r="H581" s="213"/>
      <c r="I581" s="213"/>
      <c r="J581" s="18"/>
      <c r="K581" s="18"/>
      <c r="L581" s="11"/>
      <c r="M581" s="42"/>
    </row>
    <row r="582" spans="1:13" ht="13" x14ac:dyDescent="0.15">
      <c r="A582" s="44"/>
      <c r="B582" s="11"/>
      <c r="C582" s="18"/>
      <c r="D582" s="19"/>
      <c r="E582" s="18"/>
      <c r="F582" s="35"/>
      <c r="G582" s="152"/>
      <c r="H582" s="213"/>
      <c r="I582" s="213"/>
      <c r="J582" s="18"/>
      <c r="K582" s="18"/>
      <c r="L582" s="11"/>
      <c r="M582" s="42"/>
    </row>
    <row r="583" spans="1:13" ht="13" x14ac:dyDescent="0.15">
      <c r="A583" s="44"/>
      <c r="B583" s="11"/>
      <c r="C583" s="18"/>
      <c r="D583" s="19"/>
      <c r="E583" s="18"/>
      <c r="F583" s="35"/>
      <c r="G583" s="152"/>
      <c r="H583" s="213"/>
      <c r="I583" s="213"/>
      <c r="J583" s="18"/>
      <c r="K583" s="18"/>
      <c r="L583" s="11"/>
      <c r="M583" s="42"/>
    </row>
    <row r="584" spans="1:13" ht="13" x14ac:dyDescent="0.15">
      <c r="A584" s="44"/>
      <c r="B584" s="11"/>
      <c r="C584" s="18"/>
      <c r="D584" s="19"/>
      <c r="E584" s="18"/>
      <c r="F584" s="35"/>
      <c r="G584" s="152"/>
      <c r="H584" s="213"/>
      <c r="I584" s="213"/>
      <c r="J584" s="18"/>
      <c r="K584" s="18"/>
      <c r="L584" s="11"/>
      <c r="M584" s="42"/>
    </row>
    <row r="585" spans="1:13" ht="13" x14ac:dyDescent="0.15">
      <c r="A585" s="44"/>
      <c r="B585" s="11"/>
      <c r="C585" s="18"/>
      <c r="D585" s="19"/>
      <c r="E585" s="18"/>
      <c r="F585" s="35"/>
      <c r="G585" s="152"/>
      <c r="H585" s="213"/>
      <c r="I585" s="213"/>
      <c r="J585" s="18"/>
      <c r="K585" s="18"/>
      <c r="L585" s="11"/>
      <c r="M585" s="42"/>
    </row>
    <row r="586" spans="1:13" ht="13" x14ac:dyDescent="0.15">
      <c r="A586" s="44"/>
      <c r="B586" s="11"/>
      <c r="C586" s="18"/>
      <c r="D586" s="19"/>
      <c r="E586" s="18"/>
      <c r="F586" s="35"/>
      <c r="G586" s="152"/>
      <c r="H586" s="213"/>
      <c r="I586" s="213"/>
      <c r="J586" s="18"/>
      <c r="K586" s="18"/>
      <c r="L586" s="11"/>
      <c r="M586" s="42"/>
    </row>
    <row r="587" spans="1:13" ht="13" x14ac:dyDescent="0.15">
      <c r="A587" s="44"/>
      <c r="B587" s="11"/>
      <c r="C587" s="18"/>
      <c r="D587" s="19"/>
      <c r="E587" s="18"/>
      <c r="F587" s="35"/>
      <c r="G587" s="152"/>
      <c r="H587" s="213"/>
      <c r="I587" s="213"/>
      <c r="J587" s="18"/>
      <c r="K587" s="18"/>
      <c r="L587" s="11"/>
      <c r="M587" s="42"/>
    </row>
    <row r="588" spans="1:13" ht="13" x14ac:dyDescent="0.15">
      <c r="A588" s="44"/>
      <c r="B588" s="11"/>
      <c r="C588" s="18"/>
      <c r="D588" s="19"/>
      <c r="E588" s="18"/>
      <c r="F588" s="35"/>
      <c r="G588" s="152"/>
      <c r="H588" s="213"/>
      <c r="I588" s="213"/>
      <c r="J588" s="18"/>
      <c r="K588" s="18"/>
      <c r="L588" s="11"/>
      <c r="M588" s="42"/>
    </row>
    <row r="589" spans="1:13" ht="13" x14ac:dyDescent="0.15">
      <c r="A589" s="44"/>
      <c r="B589" s="11"/>
      <c r="C589" s="18"/>
      <c r="D589" s="19"/>
      <c r="E589" s="18"/>
      <c r="F589" s="35"/>
      <c r="G589" s="152"/>
      <c r="H589" s="213"/>
      <c r="I589" s="213"/>
      <c r="J589" s="18"/>
      <c r="K589" s="18"/>
      <c r="L589" s="11"/>
      <c r="M589" s="42"/>
    </row>
    <row r="590" spans="1:13" ht="13" x14ac:dyDescent="0.15">
      <c r="A590" s="44"/>
      <c r="B590" s="11"/>
      <c r="C590" s="18"/>
      <c r="D590" s="19"/>
      <c r="E590" s="18"/>
      <c r="F590" s="35"/>
      <c r="G590" s="152"/>
      <c r="H590" s="213"/>
      <c r="I590" s="213"/>
      <c r="J590" s="18"/>
      <c r="K590" s="18"/>
      <c r="L590" s="11"/>
      <c r="M590" s="42"/>
    </row>
    <row r="591" spans="1:13" ht="13" x14ac:dyDescent="0.15">
      <c r="A591" s="44"/>
      <c r="B591" s="11"/>
      <c r="C591" s="18"/>
      <c r="D591" s="19"/>
      <c r="E591" s="18"/>
      <c r="F591" s="35"/>
      <c r="G591" s="152"/>
      <c r="H591" s="213"/>
      <c r="I591" s="213"/>
      <c r="J591" s="18"/>
      <c r="K591" s="18"/>
      <c r="L591" s="11"/>
      <c r="M591" s="42"/>
    </row>
    <row r="592" spans="1:13" ht="13" x14ac:dyDescent="0.15">
      <c r="A592" s="44"/>
      <c r="B592" s="11"/>
      <c r="C592" s="18"/>
      <c r="D592" s="19"/>
      <c r="E592" s="18"/>
      <c r="F592" s="35"/>
      <c r="G592" s="152"/>
      <c r="H592" s="213"/>
      <c r="I592" s="213"/>
      <c r="J592" s="18"/>
      <c r="K592" s="18"/>
      <c r="L592" s="11"/>
      <c r="M592" s="42"/>
    </row>
    <row r="593" spans="1:13" ht="13" x14ac:dyDescent="0.15">
      <c r="A593" s="44"/>
      <c r="B593" s="11"/>
      <c r="C593" s="18"/>
      <c r="D593" s="19"/>
      <c r="E593" s="18"/>
      <c r="F593" s="35"/>
      <c r="G593" s="152"/>
      <c r="H593" s="213"/>
      <c r="I593" s="213"/>
      <c r="J593" s="18"/>
      <c r="K593" s="18"/>
      <c r="L593" s="11"/>
      <c r="M593" s="42"/>
    </row>
    <row r="594" spans="1:13" ht="13" x14ac:dyDescent="0.15">
      <c r="A594" s="44"/>
      <c r="B594" s="11"/>
      <c r="C594" s="18"/>
      <c r="D594" s="19"/>
      <c r="E594" s="18"/>
      <c r="F594" s="35"/>
      <c r="G594" s="152"/>
      <c r="H594" s="213"/>
      <c r="I594" s="213"/>
      <c r="J594" s="18"/>
      <c r="K594" s="18"/>
      <c r="L594" s="11"/>
      <c r="M594" s="42"/>
    </row>
    <row r="595" spans="1:13" ht="13" x14ac:dyDescent="0.15">
      <c r="A595" s="44"/>
      <c r="B595" s="11"/>
      <c r="C595" s="18"/>
      <c r="D595" s="19"/>
      <c r="E595" s="18"/>
      <c r="F595" s="35"/>
      <c r="G595" s="152"/>
      <c r="H595" s="213"/>
      <c r="I595" s="213"/>
      <c r="J595" s="18"/>
      <c r="K595" s="18"/>
      <c r="L595" s="11"/>
      <c r="M595" s="42"/>
    </row>
    <row r="596" spans="1:13" ht="13" x14ac:dyDescent="0.15">
      <c r="A596" s="44"/>
      <c r="B596" s="11"/>
      <c r="C596" s="18"/>
      <c r="D596" s="19"/>
      <c r="E596" s="18"/>
      <c r="F596" s="35"/>
      <c r="G596" s="152"/>
      <c r="H596" s="213"/>
      <c r="I596" s="213"/>
      <c r="J596" s="18"/>
      <c r="K596" s="18"/>
      <c r="L596" s="11"/>
      <c r="M596" s="42"/>
    </row>
    <row r="597" spans="1:13" ht="13" x14ac:dyDescent="0.15">
      <c r="A597" s="44"/>
      <c r="B597" s="11"/>
      <c r="C597" s="18"/>
      <c r="D597" s="19"/>
      <c r="E597" s="18"/>
      <c r="F597" s="35"/>
      <c r="G597" s="152"/>
      <c r="H597" s="213"/>
      <c r="I597" s="213"/>
      <c r="J597" s="18"/>
      <c r="K597" s="18"/>
      <c r="L597" s="11"/>
      <c r="M597" s="42"/>
    </row>
    <row r="598" spans="1:13" ht="13" x14ac:dyDescent="0.15">
      <c r="A598" s="44"/>
      <c r="B598" s="11"/>
      <c r="C598" s="18"/>
      <c r="D598" s="19"/>
      <c r="E598" s="18"/>
      <c r="F598" s="35"/>
      <c r="G598" s="152"/>
      <c r="H598" s="213"/>
      <c r="I598" s="213"/>
      <c r="J598" s="18"/>
      <c r="K598" s="18"/>
      <c r="L598" s="11"/>
      <c r="M598" s="42"/>
    </row>
    <row r="599" spans="1:13" ht="13" x14ac:dyDescent="0.15">
      <c r="A599" s="44"/>
      <c r="B599" s="11"/>
      <c r="C599" s="18"/>
      <c r="D599" s="19"/>
      <c r="E599" s="18"/>
      <c r="F599" s="35"/>
      <c r="G599" s="152"/>
      <c r="H599" s="213"/>
      <c r="I599" s="213"/>
      <c r="J599" s="18"/>
      <c r="K599" s="18"/>
      <c r="L599" s="11"/>
      <c r="M599" s="42"/>
    </row>
    <row r="600" spans="1:13" ht="13" x14ac:dyDescent="0.15">
      <c r="A600" s="44"/>
      <c r="B600" s="11"/>
      <c r="C600" s="18"/>
      <c r="D600" s="19"/>
      <c r="E600" s="18"/>
      <c r="F600" s="35"/>
      <c r="G600" s="152"/>
      <c r="H600" s="213"/>
      <c r="I600" s="213"/>
      <c r="J600" s="18"/>
      <c r="K600" s="18"/>
      <c r="L600" s="11"/>
      <c r="M600" s="42"/>
    </row>
    <row r="601" spans="1:13" ht="13" x14ac:dyDescent="0.15">
      <c r="A601" s="44"/>
      <c r="B601" s="11"/>
      <c r="C601" s="18"/>
      <c r="D601" s="19"/>
      <c r="E601" s="18"/>
      <c r="F601" s="35"/>
      <c r="G601" s="152"/>
      <c r="H601" s="213"/>
      <c r="I601" s="213"/>
      <c r="J601" s="18"/>
      <c r="K601" s="18"/>
      <c r="L601" s="11"/>
      <c r="M601" s="42"/>
    </row>
    <row r="602" spans="1:13" ht="13" x14ac:dyDescent="0.15">
      <c r="A602" s="44"/>
      <c r="B602" s="11"/>
      <c r="C602" s="18"/>
      <c r="D602" s="19"/>
      <c r="E602" s="18"/>
      <c r="F602" s="35"/>
      <c r="G602" s="152"/>
      <c r="H602" s="213"/>
      <c r="I602" s="213"/>
      <c r="J602" s="18"/>
      <c r="K602" s="18"/>
      <c r="L602" s="11"/>
      <c r="M602" s="42"/>
    </row>
    <row r="603" spans="1:13" ht="13" x14ac:dyDescent="0.15">
      <c r="A603" s="44"/>
      <c r="B603" s="11"/>
      <c r="C603" s="18"/>
      <c r="D603" s="19"/>
      <c r="E603" s="18"/>
      <c r="F603" s="35"/>
      <c r="G603" s="152"/>
      <c r="H603" s="213"/>
      <c r="I603" s="213"/>
      <c r="J603" s="18"/>
      <c r="K603" s="18"/>
      <c r="L603" s="11"/>
      <c r="M603" s="42"/>
    </row>
    <row r="604" spans="1:13" ht="13" x14ac:dyDescent="0.15">
      <c r="A604" s="44"/>
      <c r="B604" s="11"/>
      <c r="C604" s="18"/>
      <c r="D604" s="19"/>
      <c r="E604" s="18"/>
      <c r="F604" s="35"/>
      <c r="G604" s="152"/>
      <c r="H604" s="213"/>
      <c r="I604" s="213"/>
      <c r="J604" s="18"/>
      <c r="K604" s="18"/>
      <c r="L604" s="11"/>
      <c r="M604" s="42"/>
    </row>
    <row r="605" spans="1:13" ht="13" x14ac:dyDescent="0.15">
      <c r="A605" s="44"/>
      <c r="B605" s="11"/>
      <c r="C605" s="18"/>
      <c r="D605" s="19"/>
      <c r="E605" s="18"/>
      <c r="F605" s="35"/>
      <c r="G605" s="152"/>
      <c r="H605" s="213"/>
      <c r="I605" s="213"/>
      <c r="J605" s="18"/>
      <c r="K605" s="18"/>
      <c r="L605" s="11"/>
      <c r="M605" s="42"/>
    </row>
    <row r="606" spans="1:13" ht="13" x14ac:dyDescent="0.15">
      <c r="A606" s="44"/>
      <c r="B606" s="11"/>
      <c r="C606" s="18"/>
      <c r="D606" s="19"/>
      <c r="E606" s="18"/>
      <c r="F606" s="35"/>
      <c r="G606" s="152"/>
      <c r="H606" s="213"/>
      <c r="I606" s="213"/>
      <c r="J606" s="18"/>
      <c r="K606" s="18"/>
      <c r="L606" s="11"/>
      <c r="M606" s="42"/>
    </row>
    <row r="607" spans="1:13" ht="13" x14ac:dyDescent="0.15">
      <c r="A607" s="44"/>
      <c r="B607" s="11"/>
      <c r="C607" s="18"/>
      <c r="D607" s="19"/>
      <c r="E607" s="18"/>
      <c r="F607" s="35"/>
      <c r="G607" s="152"/>
      <c r="H607" s="213"/>
      <c r="I607" s="213"/>
      <c r="J607" s="18"/>
      <c r="K607" s="18"/>
      <c r="L607" s="11"/>
      <c r="M607" s="42"/>
    </row>
    <row r="608" spans="1:13" ht="13" x14ac:dyDescent="0.15">
      <c r="A608" s="44"/>
      <c r="B608" s="11"/>
      <c r="C608" s="18"/>
      <c r="D608" s="19"/>
      <c r="E608" s="18"/>
      <c r="F608" s="35"/>
      <c r="G608" s="152"/>
      <c r="H608" s="213"/>
      <c r="I608" s="213"/>
      <c r="J608" s="18"/>
      <c r="K608" s="18"/>
      <c r="L608" s="11"/>
      <c r="M608" s="42"/>
    </row>
    <row r="609" spans="1:13" ht="13" x14ac:dyDescent="0.15">
      <c r="A609" s="44"/>
      <c r="B609" s="11"/>
      <c r="C609" s="18"/>
      <c r="D609" s="19"/>
      <c r="E609" s="18"/>
      <c r="F609" s="35"/>
      <c r="G609" s="152"/>
      <c r="H609" s="213"/>
      <c r="I609" s="213"/>
      <c r="J609" s="18"/>
      <c r="K609" s="18"/>
      <c r="L609" s="11"/>
      <c r="M609" s="42"/>
    </row>
    <row r="610" spans="1:13" ht="13" x14ac:dyDescent="0.15">
      <c r="A610" s="44"/>
      <c r="B610" s="11"/>
      <c r="C610" s="18"/>
      <c r="D610" s="19"/>
      <c r="E610" s="18"/>
      <c r="F610" s="35"/>
      <c r="G610" s="152"/>
      <c r="H610" s="213"/>
      <c r="I610" s="213"/>
      <c r="J610" s="18"/>
      <c r="K610" s="18"/>
      <c r="L610" s="11"/>
      <c r="M610" s="42"/>
    </row>
    <row r="611" spans="1:13" ht="13" x14ac:dyDescent="0.15">
      <c r="A611" s="44"/>
      <c r="B611" s="11"/>
      <c r="C611" s="18"/>
      <c r="D611" s="19"/>
      <c r="E611" s="18"/>
      <c r="F611" s="35"/>
      <c r="G611" s="152"/>
      <c r="H611" s="213"/>
      <c r="I611" s="213"/>
      <c r="J611" s="18"/>
      <c r="K611" s="18"/>
      <c r="L611" s="11"/>
      <c r="M611" s="42"/>
    </row>
    <row r="612" spans="1:13" ht="13" x14ac:dyDescent="0.15">
      <c r="A612" s="44"/>
      <c r="B612" s="11"/>
      <c r="C612" s="18"/>
      <c r="D612" s="19"/>
      <c r="E612" s="18"/>
      <c r="F612" s="35"/>
      <c r="G612" s="152"/>
      <c r="H612" s="213"/>
      <c r="I612" s="213"/>
      <c r="J612" s="18"/>
      <c r="K612" s="18"/>
      <c r="L612" s="11"/>
      <c r="M612" s="42"/>
    </row>
    <row r="613" spans="1:13" ht="13" x14ac:dyDescent="0.15">
      <c r="A613" s="44"/>
      <c r="B613" s="11"/>
      <c r="C613" s="18"/>
      <c r="D613" s="19"/>
      <c r="E613" s="18"/>
      <c r="F613" s="35"/>
      <c r="G613" s="152"/>
      <c r="H613" s="213"/>
      <c r="I613" s="213"/>
      <c r="J613" s="18"/>
      <c r="K613" s="18"/>
      <c r="L613" s="11"/>
      <c r="M613" s="42"/>
    </row>
    <row r="614" spans="1:13" ht="13" x14ac:dyDescent="0.15">
      <c r="A614" s="44"/>
      <c r="B614" s="11"/>
      <c r="C614" s="18"/>
      <c r="D614" s="19"/>
      <c r="E614" s="18"/>
      <c r="F614" s="35"/>
      <c r="G614" s="152"/>
      <c r="H614" s="213"/>
      <c r="I614" s="213"/>
      <c r="J614" s="18"/>
      <c r="K614" s="18"/>
      <c r="L614" s="11"/>
      <c r="M614" s="42"/>
    </row>
    <row r="615" spans="1:13" ht="13" x14ac:dyDescent="0.15">
      <c r="A615" s="44"/>
      <c r="B615" s="11"/>
      <c r="C615" s="18"/>
      <c r="D615" s="19"/>
      <c r="E615" s="18"/>
      <c r="F615" s="35"/>
      <c r="G615" s="152"/>
      <c r="H615" s="213"/>
      <c r="I615" s="213"/>
      <c r="J615" s="18"/>
      <c r="K615" s="18"/>
      <c r="L615" s="11"/>
      <c r="M615" s="42"/>
    </row>
    <row r="616" spans="1:13" ht="13" x14ac:dyDescent="0.15">
      <c r="A616" s="44"/>
      <c r="B616" s="11"/>
      <c r="C616" s="18"/>
      <c r="D616" s="19"/>
      <c r="E616" s="18"/>
      <c r="F616" s="35"/>
      <c r="G616" s="152"/>
      <c r="H616" s="213"/>
      <c r="I616" s="213"/>
      <c r="J616" s="18"/>
      <c r="K616" s="18"/>
      <c r="L616" s="11"/>
      <c r="M616" s="42"/>
    </row>
    <row r="617" spans="1:13" ht="13" x14ac:dyDescent="0.15">
      <c r="A617" s="44"/>
      <c r="B617" s="11"/>
      <c r="C617" s="18"/>
      <c r="D617" s="19"/>
      <c r="E617" s="18"/>
      <c r="F617" s="35"/>
      <c r="G617" s="152"/>
      <c r="H617" s="213"/>
      <c r="I617" s="213"/>
      <c r="J617" s="18"/>
      <c r="K617" s="18"/>
      <c r="L617" s="11"/>
      <c r="M617" s="42"/>
    </row>
    <row r="618" spans="1:13" ht="13" x14ac:dyDescent="0.15">
      <c r="A618" s="44"/>
      <c r="B618" s="11"/>
      <c r="C618" s="18"/>
      <c r="D618" s="19"/>
      <c r="E618" s="18"/>
      <c r="F618" s="35"/>
      <c r="G618" s="152"/>
      <c r="H618" s="213"/>
      <c r="I618" s="213"/>
      <c r="J618" s="18"/>
      <c r="K618" s="18"/>
      <c r="L618" s="11"/>
      <c r="M618" s="42"/>
    </row>
    <row r="619" spans="1:13" ht="13" x14ac:dyDescent="0.15">
      <c r="A619" s="44"/>
      <c r="B619" s="11"/>
      <c r="C619" s="18"/>
      <c r="D619" s="19"/>
      <c r="E619" s="18"/>
      <c r="F619" s="35"/>
      <c r="G619" s="152"/>
      <c r="H619" s="213"/>
      <c r="I619" s="213"/>
      <c r="J619" s="18"/>
      <c r="K619" s="18"/>
      <c r="L619" s="11"/>
      <c r="M619" s="42"/>
    </row>
    <row r="620" spans="1:13" ht="13" x14ac:dyDescent="0.15">
      <c r="A620" s="44"/>
      <c r="B620" s="11"/>
      <c r="C620" s="18"/>
      <c r="D620" s="19"/>
      <c r="E620" s="18"/>
      <c r="F620" s="35"/>
      <c r="G620" s="152"/>
      <c r="H620" s="213"/>
      <c r="I620" s="213"/>
      <c r="J620" s="18"/>
      <c r="K620" s="18"/>
      <c r="L620" s="11"/>
      <c r="M620" s="42"/>
    </row>
    <row r="621" spans="1:13" ht="13" x14ac:dyDescent="0.15">
      <c r="A621" s="44"/>
      <c r="B621" s="11"/>
      <c r="C621" s="18"/>
      <c r="D621" s="19"/>
      <c r="E621" s="18"/>
      <c r="F621" s="35"/>
      <c r="G621" s="152"/>
      <c r="H621" s="213"/>
      <c r="I621" s="213"/>
      <c r="J621" s="18"/>
      <c r="K621" s="18"/>
      <c r="L621" s="11"/>
      <c r="M621" s="42"/>
    </row>
    <row r="622" spans="1:13" ht="13" x14ac:dyDescent="0.15">
      <c r="A622" s="44"/>
      <c r="B622" s="11"/>
      <c r="C622" s="18"/>
      <c r="D622" s="19"/>
      <c r="E622" s="18"/>
      <c r="F622" s="35"/>
      <c r="G622" s="152"/>
      <c r="H622" s="213"/>
      <c r="I622" s="213"/>
      <c r="J622" s="18"/>
      <c r="K622" s="18"/>
      <c r="L622" s="11"/>
      <c r="M622" s="42"/>
    </row>
    <row r="623" spans="1:13" ht="13" x14ac:dyDescent="0.15">
      <c r="A623" s="44"/>
      <c r="B623" s="11"/>
      <c r="C623" s="18"/>
      <c r="D623" s="19"/>
      <c r="E623" s="18"/>
      <c r="F623" s="35"/>
      <c r="G623" s="152"/>
      <c r="H623" s="213"/>
      <c r="I623" s="213"/>
      <c r="J623" s="18"/>
      <c r="K623" s="18"/>
      <c r="L623" s="11"/>
      <c r="M623" s="42"/>
    </row>
    <row r="624" spans="1:13" ht="13" x14ac:dyDescent="0.15">
      <c r="A624" s="44"/>
      <c r="B624" s="11"/>
      <c r="C624" s="18"/>
      <c r="D624" s="19"/>
      <c r="E624" s="18"/>
      <c r="F624" s="35"/>
      <c r="G624" s="152"/>
      <c r="H624" s="213"/>
      <c r="I624" s="213"/>
      <c r="J624" s="18"/>
      <c r="K624" s="18"/>
      <c r="L624" s="11"/>
      <c r="M624" s="42"/>
    </row>
    <row r="625" spans="1:13" ht="13" x14ac:dyDescent="0.15">
      <c r="A625" s="44"/>
      <c r="B625" s="11"/>
      <c r="C625" s="18"/>
      <c r="D625" s="19"/>
      <c r="E625" s="18"/>
      <c r="F625" s="35"/>
      <c r="G625" s="152"/>
      <c r="H625" s="213"/>
      <c r="I625" s="213"/>
      <c r="J625" s="18"/>
      <c r="K625" s="18"/>
      <c r="L625" s="11"/>
      <c r="M625" s="42"/>
    </row>
    <row r="626" spans="1:13" ht="13" x14ac:dyDescent="0.15">
      <c r="A626" s="44"/>
      <c r="B626" s="11"/>
      <c r="C626" s="18"/>
      <c r="D626" s="19"/>
      <c r="E626" s="18"/>
      <c r="F626" s="35"/>
      <c r="G626" s="152"/>
      <c r="H626" s="213"/>
      <c r="I626" s="213"/>
      <c r="J626" s="18"/>
      <c r="K626" s="18"/>
      <c r="L626" s="11"/>
      <c r="M626" s="42"/>
    </row>
    <row r="627" spans="1:13" ht="13" x14ac:dyDescent="0.15">
      <c r="A627" s="44"/>
      <c r="B627" s="11"/>
      <c r="C627" s="18"/>
      <c r="D627" s="19"/>
      <c r="E627" s="18"/>
      <c r="F627" s="35"/>
      <c r="G627" s="152"/>
      <c r="H627" s="213"/>
      <c r="I627" s="213"/>
      <c r="J627" s="18"/>
      <c r="K627" s="18"/>
      <c r="L627" s="11"/>
      <c r="M627" s="42"/>
    </row>
    <row r="628" spans="1:13" ht="13" x14ac:dyDescent="0.15">
      <c r="A628" s="44"/>
      <c r="B628" s="11"/>
      <c r="C628" s="18"/>
      <c r="D628" s="19"/>
      <c r="E628" s="18"/>
      <c r="F628" s="35"/>
      <c r="G628" s="152"/>
      <c r="H628" s="213"/>
      <c r="I628" s="213"/>
      <c r="J628" s="18"/>
      <c r="K628" s="18"/>
      <c r="L628" s="11"/>
      <c r="M628" s="42"/>
    </row>
    <row r="629" spans="1:13" ht="13" x14ac:dyDescent="0.15">
      <c r="A629" s="44"/>
      <c r="B629" s="11"/>
      <c r="C629" s="18"/>
      <c r="D629" s="19"/>
      <c r="E629" s="18"/>
      <c r="F629" s="35"/>
      <c r="G629" s="152"/>
      <c r="H629" s="213"/>
      <c r="I629" s="213"/>
      <c r="J629" s="18"/>
      <c r="K629" s="18"/>
      <c r="L629" s="11"/>
      <c r="M629" s="42"/>
    </row>
    <row r="630" spans="1:13" ht="13" x14ac:dyDescent="0.15">
      <c r="A630" s="44"/>
      <c r="B630" s="11"/>
      <c r="C630" s="18"/>
      <c r="D630" s="19"/>
      <c r="E630" s="18"/>
      <c r="F630" s="35"/>
      <c r="G630" s="152"/>
      <c r="H630" s="213"/>
      <c r="I630" s="213"/>
      <c r="J630" s="18"/>
      <c r="K630" s="18"/>
      <c r="L630" s="11"/>
      <c r="M630" s="42"/>
    </row>
    <row r="631" spans="1:13" ht="13" x14ac:dyDescent="0.15">
      <c r="A631" s="44"/>
      <c r="B631" s="11"/>
      <c r="C631" s="18"/>
      <c r="D631" s="19"/>
      <c r="E631" s="18"/>
      <c r="F631" s="35"/>
      <c r="G631" s="152"/>
      <c r="H631" s="213"/>
      <c r="I631" s="213"/>
      <c r="J631" s="18"/>
      <c r="K631" s="18"/>
      <c r="L631" s="11"/>
      <c r="M631" s="42"/>
    </row>
    <row r="632" spans="1:13" ht="13" x14ac:dyDescent="0.15">
      <c r="A632" s="44"/>
      <c r="B632" s="11"/>
      <c r="C632" s="18"/>
      <c r="D632" s="19"/>
      <c r="E632" s="18"/>
      <c r="F632" s="35"/>
      <c r="G632" s="152"/>
      <c r="H632" s="213"/>
      <c r="I632" s="213"/>
      <c r="J632" s="18"/>
      <c r="K632" s="18"/>
      <c r="L632" s="11"/>
      <c r="M632" s="42"/>
    </row>
    <row r="633" spans="1:13" ht="13" x14ac:dyDescent="0.15">
      <c r="A633" s="44"/>
      <c r="B633" s="11"/>
      <c r="C633" s="18"/>
      <c r="D633" s="19"/>
      <c r="E633" s="18"/>
      <c r="F633" s="35"/>
      <c r="G633" s="152"/>
      <c r="H633" s="213"/>
      <c r="I633" s="213"/>
      <c r="J633" s="18"/>
      <c r="K633" s="18"/>
      <c r="L633" s="11"/>
      <c r="M633" s="42"/>
    </row>
    <row r="634" spans="1:13" ht="13" x14ac:dyDescent="0.15">
      <c r="A634" s="44"/>
      <c r="B634" s="11"/>
      <c r="C634" s="18"/>
      <c r="D634" s="19"/>
      <c r="E634" s="18"/>
      <c r="F634" s="35"/>
      <c r="G634" s="152"/>
      <c r="H634" s="213"/>
      <c r="I634" s="213"/>
      <c r="J634" s="18"/>
      <c r="K634" s="18"/>
      <c r="L634" s="11"/>
      <c r="M634" s="42"/>
    </row>
    <row r="635" spans="1:13" ht="13" x14ac:dyDescent="0.15">
      <c r="A635" s="44"/>
      <c r="B635" s="11"/>
      <c r="C635" s="18"/>
      <c r="D635" s="19"/>
      <c r="E635" s="18"/>
      <c r="F635" s="35"/>
      <c r="G635" s="152"/>
      <c r="H635" s="213"/>
      <c r="I635" s="213"/>
      <c r="J635" s="18"/>
      <c r="K635" s="18"/>
      <c r="L635" s="11"/>
      <c r="M635" s="42"/>
    </row>
    <row r="636" spans="1:13" ht="13" x14ac:dyDescent="0.15">
      <c r="A636" s="44"/>
      <c r="B636" s="11"/>
      <c r="C636" s="18"/>
      <c r="D636" s="19"/>
      <c r="E636" s="18"/>
      <c r="F636" s="35"/>
      <c r="G636" s="152"/>
      <c r="H636" s="213"/>
      <c r="I636" s="213"/>
      <c r="J636" s="18"/>
      <c r="K636" s="18"/>
      <c r="L636" s="11"/>
      <c r="M636" s="42"/>
    </row>
    <row r="637" spans="1:13" ht="13" x14ac:dyDescent="0.15">
      <c r="A637" s="44"/>
      <c r="B637" s="11"/>
      <c r="C637" s="18"/>
      <c r="D637" s="19"/>
      <c r="E637" s="18"/>
      <c r="F637" s="35"/>
      <c r="G637" s="152"/>
      <c r="H637" s="213"/>
      <c r="I637" s="213"/>
      <c r="J637" s="18"/>
      <c r="K637" s="18"/>
      <c r="L637" s="11"/>
      <c r="M637" s="42"/>
    </row>
    <row r="638" spans="1:13" ht="13" x14ac:dyDescent="0.15">
      <c r="A638" s="44"/>
      <c r="B638" s="11"/>
      <c r="C638" s="18"/>
      <c r="D638" s="19"/>
      <c r="E638" s="18"/>
      <c r="F638" s="35"/>
      <c r="G638" s="152"/>
      <c r="H638" s="213"/>
      <c r="I638" s="213"/>
      <c r="J638" s="18"/>
      <c r="K638" s="18"/>
      <c r="L638" s="11"/>
      <c r="M638" s="42"/>
    </row>
    <row r="639" spans="1:13" ht="13" x14ac:dyDescent="0.15">
      <c r="A639" s="44"/>
      <c r="B639" s="11"/>
      <c r="C639" s="18"/>
      <c r="D639" s="19"/>
      <c r="E639" s="18"/>
      <c r="F639" s="35"/>
      <c r="G639" s="152"/>
      <c r="H639" s="213"/>
      <c r="I639" s="213"/>
      <c r="J639" s="18"/>
      <c r="K639" s="18"/>
      <c r="L639" s="11"/>
      <c r="M639" s="42"/>
    </row>
    <row r="640" spans="1:13" ht="13" x14ac:dyDescent="0.15">
      <c r="A640" s="44"/>
      <c r="B640" s="11"/>
      <c r="C640" s="18"/>
      <c r="D640" s="19"/>
      <c r="E640" s="18"/>
      <c r="F640" s="35"/>
      <c r="G640" s="152"/>
      <c r="H640" s="213"/>
      <c r="I640" s="213"/>
      <c r="J640" s="18"/>
      <c r="K640" s="18"/>
      <c r="L640" s="11"/>
      <c r="M640" s="42"/>
    </row>
    <row r="641" spans="1:13" ht="13" x14ac:dyDescent="0.15">
      <c r="A641" s="44"/>
      <c r="B641" s="11"/>
      <c r="C641" s="18"/>
      <c r="D641" s="19"/>
      <c r="E641" s="18"/>
      <c r="F641" s="35"/>
      <c r="G641" s="152"/>
      <c r="H641" s="213"/>
      <c r="I641" s="213"/>
      <c r="J641" s="18"/>
      <c r="K641" s="18"/>
      <c r="L641" s="11"/>
      <c r="M641" s="42"/>
    </row>
    <row r="642" spans="1:13" ht="13" x14ac:dyDescent="0.15">
      <c r="A642" s="44"/>
      <c r="B642" s="11"/>
      <c r="C642" s="18"/>
      <c r="D642" s="19"/>
      <c r="E642" s="18"/>
      <c r="F642" s="35"/>
      <c r="G642" s="152"/>
      <c r="H642" s="213"/>
      <c r="I642" s="213"/>
      <c r="J642" s="18"/>
      <c r="K642" s="18"/>
      <c r="L642" s="11"/>
      <c r="M642" s="42"/>
    </row>
    <row r="643" spans="1:13" ht="13" x14ac:dyDescent="0.15">
      <c r="A643" s="44"/>
      <c r="B643" s="11"/>
      <c r="C643" s="18"/>
      <c r="D643" s="19"/>
      <c r="E643" s="18"/>
      <c r="F643" s="35"/>
      <c r="G643" s="152"/>
      <c r="H643" s="213"/>
      <c r="I643" s="213"/>
      <c r="J643" s="18"/>
      <c r="K643" s="18"/>
      <c r="L643" s="11"/>
      <c r="M643" s="42"/>
    </row>
    <row r="644" spans="1:13" ht="13" x14ac:dyDescent="0.15">
      <c r="A644" s="44"/>
      <c r="B644" s="11"/>
      <c r="C644" s="18"/>
      <c r="D644" s="19"/>
      <c r="E644" s="18"/>
      <c r="F644" s="35"/>
      <c r="G644" s="152"/>
      <c r="H644" s="213"/>
      <c r="I644" s="213"/>
      <c r="J644" s="18"/>
      <c r="K644" s="18"/>
      <c r="L644" s="11"/>
      <c r="M644" s="42"/>
    </row>
    <row r="645" spans="1:13" ht="13" x14ac:dyDescent="0.15">
      <c r="A645" s="44"/>
      <c r="B645" s="11"/>
      <c r="C645" s="18"/>
      <c r="D645" s="19"/>
      <c r="E645" s="18"/>
      <c r="F645" s="35"/>
      <c r="G645" s="152"/>
      <c r="H645" s="213"/>
      <c r="I645" s="213"/>
      <c r="J645" s="18"/>
      <c r="K645" s="18"/>
      <c r="L645" s="11"/>
      <c r="M645" s="42"/>
    </row>
    <row r="646" spans="1:13" ht="13" x14ac:dyDescent="0.15">
      <c r="A646" s="44"/>
      <c r="B646" s="11"/>
      <c r="C646" s="18"/>
      <c r="D646" s="19"/>
      <c r="E646" s="18"/>
      <c r="F646" s="35"/>
      <c r="G646" s="152"/>
      <c r="H646" s="213"/>
      <c r="I646" s="213"/>
      <c r="J646" s="18"/>
      <c r="K646" s="18"/>
      <c r="L646" s="11"/>
      <c r="M646" s="42"/>
    </row>
    <row r="647" spans="1:13" ht="13" x14ac:dyDescent="0.15">
      <c r="A647" s="44"/>
      <c r="B647" s="11"/>
      <c r="C647" s="18"/>
      <c r="D647" s="19"/>
      <c r="E647" s="18"/>
      <c r="F647" s="35"/>
      <c r="G647" s="152"/>
      <c r="H647" s="213"/>
      <c r="I647" s="213"/>
      <c r="J647" s="18"/>
      <c r="K647" s="18"/>
      <c r="L647" s="11"/>
      <c r="M647" s="42"/>
    </row>
    <row r="648" spans="1:13" ht="13" x14ac:dyDescent="0.15">
      <c r="A648" s="44"/>
      <c r="B648" s="11"/>
      <c r="C648" s="18"/>
      <c r="D648" s="19"/>
      <c r="E648" s="18"/>
      <c r="F648" s="35"/>
      <c r="G648" s="152"/>
      <c r="H648" s="213"/>
      <c r="I648" s="213"/>
      <c r="J648" s="18"/>
      <c r="K648" s="18"/>
      <c r="L648" s="11"/>
      <c r="M648" s="42"/>
    </row>
    <row r="649" spans="1:13" ht="13" x14ac:dyDescent="0.15">
      <c r="A649" s="44"/>
      <c r="B649" s="11"/>
      <c r="C649" s="18"/>
      <c r="D649" s="19"/>
      <c r="E649" s="18"/>
      <c r="F649" s="35"/>
      <c r="G649" s="152"/>
      <c r="H649" s="213"/>
      <c r="I649" s="213"/>
      <c r="J649" s="18"/>
      <c r="K649" s="18"/>
      <c r="L649" s="11"/>
      <c r="M649" s="42"/>
    </row>
    <row r="650" spans="1:13" ht="13" x14ac:dyDescent="0.15">
      <c r="A650" s="44"/>
      <c r="B650" s="11"/>
      <c r="C650" s="18"/>
      <c r="D650" s="19"/>
      <c r="E650" s="18"/>
      <c r="F650" s="35"/>
      <c r="G650" s="152"/>
      <c r="H650" s="213"/>
      <c r="I650" s="213"/>
      <c r="J650" s="18"/>
      <c r="K650" s="18"/>
      <c r="L650" s="11"/>
      <c r="M650" s="42"/>
    </row>
    <row r="651" spans="1:13" ht="13" x14ac:dyDescent="0.15">
      <c r="A651" s="44"/>
      <c r="B651" s="11"/>
      <c r="C651" s="18"/>
      <c r="D651" s="19"/>
      <c r="E651" s="18"/>
      <c r="F651" s="35"/>
      <c r="G651" s="152"/>
      <c r="H651" s="213"/>
      <c r="I651" s="213"/>
      <c r="J651" s="18"/>
      <c r="K651" s="18"/>
      <c r="L651" s="11"/>
      <c r="M651" s="42"/>
    </row>
    <row r="652" spans="1:13" ht="13" x14ac:dyDescent="0.15">
      <c r="A652" s="44"/>
      <c r="B652" s="11"/>
      <c r="C652" s="18"/>
      <c r="D652" s="19"/>
      <c r="E652" s="18"/>
      <c r="F652" s="35"/>
      <c r="G652" s="152"/>
      <c r="H652" s="213"/>
      <c r="I652" s="213"/>
      <c r="J652" s="18"/>
      <c r="K652" s="18"/>
      <c r="L652" s="11"/>
      <c r="M652" s="42"/>
    </row>
    <row r="653" spans="1:13" ht="13" x14ac:dyDescent="0.15">
      <c r="A653" s="44"/>
      <c r="B653" s="11"/>
      <c r="C653" s="18"/>
      <c r="D653" s="19"/>
      <c r="E653" s="18"/>
      <c r="F653" s="35"/>
      <c r="G653" s="152"/>
      <c r="H653" s="213"/>
      <c r="I653" s="213"/>
      <c r="J653" s="18"/>
      <c r="K653" s="18"/>
      <c r="L653" s="11"/>
      <c r="M653" s="42"/>
    </row>
    <row r="654" spans="1:13" ht="13" x14ac:dyDescent="0.15">
      <c r="A654" s="44"/>
      <c r="B654" s="11"/>
      <c r="C654" s="18"/>
      <c r="D654" s="19"/>
      <c r="E654" s="18"/>
      <c r="F654" s="35"/>
      <c r="G654" s="152"/>
      <c r="H654" s="213"/>
      <c r="I654" s="213"/>
      <c r="J654" s="18"/>
      <c r="K654" s="18"/>
      <c r="L654" s="11"/>
      <c r="M654" s="42"/>
    </row>
    <row r="655" spans="1:13" ht="13" x14ac:dyDescent="0.15">
      <c r="A655" s="44"/>
      <c r="B655" s="11"/>
      <c r="C655" s="18"/>
      <c r="D655" s="19"/>
      <c r="E655" s="18"/>
      <c r="F655" s="35"/>
      <c r="G655" s="152"/>
      <c r="H655" s="213"/>
      <c r="I655" s="213"/>
      <c r="J655" s="18"/>
      <c r="K655" s="18"/>
      <c r="L655" s="11"/>
      <c r="M655" s="42"/>
    </row>
    <row r="656" spans="1:13" ht="13" x14ac:dyDescent="0.15">
      <c r="A656" s="44"/>
      <c r="B656" s="11"/>
      <c r="C656" s="18"/>
      <c r="D656" s="19"/>
      <c r="E656" s="18"/>
      <c r="F656" s="35"/>
      <c r="G656" s="152"/>
      <c r="H656" s="213"/>
      <c r="I656" s="213"/>
      <c r="J656" s="18"/>
      <c r="K656" s="18"/>
      <c r="L656" s="11"/>
      <c r="M656" s="42"/>
    </row>
    <row r="657" spans="1:13" ht="13" x14ac:dyDescent="0.15">
      <c r="A657" s="44"/>
      <c r="B657" s="11"/>
      <c r="C657" s="18"/>
      <c r="D657" s="19"/>
      <c r="E657" s="18"/>
      <c r="F657" s="35"/>
      <c r="G657" s="152"/>
      <c r="H657" s="213"/>
      <c r="I657" s="213"/>
      <c r="J657" s="18"/>
      <c r="K657" s="18"/>
      <c r="L657" s="11"/>
      <c r="M657" s="42"/>
    </row>
    <row r="658" spans="1:13" ht="13" x14ac:dyDescent="0.15">
      <c r="A658" s="44"/>
      <c r="B658" s="11"/>
      <c r="C658" s="18"/>
      <c r="D658" s="19"/>
      <c r="E658" s="18"/>
      <c r="F658" s="35"/>
      <c r="G658" s="152"/>
      <c r="H658" s="213"/>
      <c r="I658" s="213"/>
      <c r="J658" s="18"/>
      <c r="K658" s="18"/>
      <c r="L658" s="11"/>
      <c r="M658" s="42"/>
    </row>
    <row r="659" spans="1:13" ht="13" x14ac:dyDescent="0.15">
      <c r="A659" s="44"/>
      <c r="B659" s="11"/>
      <c r="C659" s="18"/>
      <c r="D659" s="19"/>
      <c r="E659" s="18"/>
      <c r="F659" s="35"/>
      <c r="G659" s="152"/>
      <c r="H659" s="213"/>
      <c r="I659" s="213"/>
      <c r="J659" s="18"/>
      <c r="K659" s="18"/>
      <c r="L659" s="11"/>
      <c r="M659" s="42"/>
    </row>
    <row r="660" spans="1:13" ht="13" x14ac:dyDescent="0.15">
      <c r="A660" s="44"/>
      <c r="B660" s="11"/>
      <c r="C660" s="18"/>
      <c r="D660" s="19"/>
      <c r="E660" s="18"/>
      <c r="F660" s="35"/>
      <c r="G660" s="152"/>
      <c r="H660" s="213"/>
      <c r="I660" s="213"/>
      <c r="J660" s="18"/>
      <c r="K660" s="18"/>
      <c r="L660" s="11"/>
      <c r="M660" s="42"/>
    </row>
    <row r="661" spans="1:13" ht="13" x14ac:dyDescent="0.15">
      <c r="A661" s="44"/>
      <c r="B661" s="11"/>
      <c r="C661" s="18"/>
      <c r="D661" s="19"/>
      <c r="E661" s="18"/>
      <c r="F661" s="35"/>
      <c r="G661" s="152"/>
      <c r="H661" s="213"/>
      <c r="I661" s="213"/>
      <c r="J661" s="18"/>
      <c r="K661" s="18"/>
      <c r="L661" s="11"/>
      <c r="M661" s="42"/>
    </row>
    <row r="662" spans="1:13" ht="13" x14ac:dyDescent="0.15">
      <c r="A662" s="44"/>
      <c r="B662" s="11"/>
      <c r="C662" s="18"/>
      <c r="D662" s="19"/>
      <c r="E662" s="18"/>
      <c r="F662" s="35"/>
      <c r="G662" s="152"/>
      <c r="H662" s="213"/>
      <c r="I662" s="213"/>
      <c r="J662" s="18"/>
      <c r="K662" s="18"/>
      <c r="L662" s="11"/>
      <c r="M662" s="42"/>
    </row>
    <row r="663" spans="1:13" ht="13" x14ac:dyDescent="0.15">
      <c r="A663" s="44"/>
      <c r="B663" s="11"/>
      <c r="C663" s="18"/>
      <c r="D663" s="19"/>
      <c r="E663" s="18"/>
      <c r="F663" s="35"/>
      <c r="G663" s="152"/>
      <c r="H663" s="213"/>
      <c r="I663" s="213"/>
      <c r="J663" s="18"/>
      <c r="K663" s="18"/>
      <c r="L663" s="11"/>
      <c r="M663" s="42"/>
    </row>
    <row r="664" spans="1:13" ht="13" x14ac:dyDescent="0.15">
      <c r="A664" s="44"/>
      <c r="B664" s="11"/>
      <c r="C664" s="18"/>
      <c r="D664" s="19"/>
      <c r="E664" s="18"/>
      <c r="F664" s="35"/>
      <c r="G664" s="152"/>
      <c r="H664" s="213"/>
      <c r="I664" s="213"/>
      <c r="J664" s="18"/>
      <c r="K664" s="18"/>
      <c r="L664" s="11"/>
      <c r="M664" s="42"/>
    </row>
    <row r="665" spans="1:13" ht="13" x14ac:dyDescent="0.15">
      <c r="A665" s="44"/>
      <c r="B665" s="11"/>
      <c r="C665" s="18"/>
      <c r="D665" s="19"/>
      <c r="E665" s="18"/>
      <c r="F665" s="35"/>
      <c r="G665" s="152"/>
      <c r="H665" s="213"/>
      <c r="I665" s="213"/>
      <c r="J665" s="18"/>
      <c r="K665" s="18"/>
      <c r="L665" s="11"/>
      <c r="M665" s="42"/>
    </row>
    <row r="666" spans="1:13" ht="13" x14ac:dyDescent="0.15">
      <c r="A666" s="44"/>
      <c r="B666" s="11"/>
      <c r="C666" s="18"/>
      <c r="D666" s="19"/>
      <c r="E666" s="18"/>
      <c r="F666" s="35"/>
      <c r="G666" s="152"/>
      <c r="H666" s="213"/>
      <c r="I666" s="213"/>
      <c r="J666" s="18"/>
      <c r="K666" s="18"/>
      <c r="L666" s="11"/>
      <c r="M666" s="42"/>
    </row>
    <row r="667" spans="1:13" ht="13" x14ac:dyDescent="0.15">
      <c r="A667" s="44"/>
      <c r="B667" s="11"/>
      <c r="C667" s="18"/>
      <c r="D667" s="19"/>
      <c r="E667" s="18"/>
      <c r="F667" s="35"/>
      <c r="G667" s="152"/>
      <c r="H667" s="213"/>
      <c r="I667" s="213"/>
      <c r="J667" s="18"/>
      <c r="K667" s="18"/>
      <c r="L667" s="11"/>
      <c r="M667" s="42"/>
    </row>
    <row r="668" spans="1:13" ht="13" x14ac:dyDescent="0.15">
      <c r="A668" s="44"/>
      <c r="B668" s="11"/>
      <c r="C668" s="18"/>
      <c r="D668" s="19"/>
      <c r="E668" s="18"/>
      <c r="F668" s="35"/>
      <c r="G668" s="152"/>
      <c r="H668" s="213"/>
      <c r="I668" s="213"/>
      <c r="J668" s="18"/>
      <c r="K668" s="18"/>
      <c r="L668" s="11"/>
      <c r="M668" s="42"/>
    </row>
    <row r="669" spans="1:13" ht="13" x14ac:dyDescent="0.15">
      <c r="A669" s="44"/>
      <c r="B669" s="11"/>
      <c r="C669" s="18"/>
      <c r="D669" s="19"/>
      <c r="E669" s="18"/>
      <c r="F669" s="35"/>
      <c r="G669" s="152"/>
      <c r="H669" s="213"/>
      <c r="I669" s="213"/>
      <c r="J669" s="18"/>
      <c r="K669" s="18"/>
      <c r="L669" s="11"/>
      <c r="M669" s="42"/>
    </row>
    <row r="670" spans="1:13" ht="13" x14ac:dyDescent="0.15">
      <c r="A670" s="44"/>
      <c r="B670" s="11"/>
      <c r="C670" s="18"/>
      <c r="D670" s="19"/>
      <c r="E670" s="18"/>
      <c r="F670" s="35"/>
      <c r="G670" s="152"/>
      <c r="H670" s="213"/>
      <c r="I670" s="213"/>
      <c r="J670" s="18"/>
      <c r="K670" s="18"/>
      <c r="L670" s="11"/>
      <c r="M670" s="42"/>
    </row>
    <row r="671" spans="1:13" ht="13" x14ac:dyDescent="0.15">
      <c r="A671" s="44"/>
      <c r="B671" s="11"/>
      <c r="C671" s="18"/>
      <c r="D671" s="19"/>
      <c r="E671" s="18"/>
      <c r="F671" s="35"/>
      <c r="G671" s="152"/>
      <c r="H671" s="213"/>
      <c r="I671" s="213"/>
      <c r="J671" s="18"/>
      <c r="K671" s="18"/>
      <c r="L671" s="11"/>
      <c r="M671" s="42"/>
    </row>
    <row r="672" spans="1:13" ht="13" x14ac:dyDescent="0.15">
      <c r="A672" s="44"/>
      <c r="B672" s="11"/>
      <c r="C672" s="18"/>
      <c r="D672" s="19"/>
      <c r="E672" s="18"/>
      <c r="F672" s="35"/>
      <c r="G672" s="152"/>
      <c r="H672" s="213"/>
      <c r="I672" s="213"/>
      <c r="J672" s="18"/>
      <c r="K672" s="18"/>
      <c r="L672" s="11"/>
      <c r="M672" s="42"/>
    </row>
    <row r="673" spans="1:13" ht="13" x14ac:dyDescent="0.15">
      <c r="A673" s="44"/>
      <c r="B673" s="11"/>
      <c r="C673" s="18"/>
      <c r="D673" s="19"/>
      <c r="E673" s="18"/>
      <c r="F673" s="35"/>
      <c r="G673" s="152"/>
      <c r="H673" s="213"/>
      <c r="I673" s="213"/>
      <c r="J673" s="18"/>
      <c r="K673" s="18"/>
      <c r="L673" s="11"/>
      <c r="M673" s="42"/>
    </row>
    <row r="674" spans="1:13" ht="13" x14ac:dyDescent="0.15">
      <c r="A674" s="44"/>
      <c r="B674" s="11"/>
      <c r="C674" s="18"/>
      <c r="D674" s="19"/>
      <c r="E674" s="18"/>
      <c r="F674" s="35"/>
      <c r="G674" s="152"/>
      <c r="H674" s="213"/>
      <c r="I674" s="213"/>
      <c r="J674" s="18"/>
      <c r="K674" s="18"/>
      <c r="L674" s="11"/>
      <c r="M674" s="42"/>
    </row>
    <row r="675" spans="1:13" ht="13" x14ac:dyDescent="0.15">
      <c r="A675" s="44"/>
      <c r="B675" s="11"/>
      <c r="C675" s="18"/>
      <c r="D675" s="19"/>
      <c r="E675" s="18"/>
      <c r="F675" s="35"/>
      <c r="G675" s="152"/>
      <c r="H675" s="213"/>
      <c r="I675" s="213"/>
      <c r="J675" s="18"/>
      <c r="K675" s="18"/>
      <c r="L675" s="11"/>
      <c r="M675" s="42"/>
    </row>
    <row r="676" spans="1:13" ht="13" x14ac:dyDescent="0.15">
      <c r="A676" s="44"/>
      <c r="B676" s="11"/>
      <c r="C676" s="18"/>
      <c r="D676" s="19"/>
      <c r="E676" s="18"/>
      <c r="F676" s="35"/>
      <c r="G676" s="152"/>
      <c r="H676" s="213"/>
      <c r="I676" s="213"/>
      <c r="J676" s="18"/>
      <c r="K676" s="18"/>
      <c r="L676" s="11"/>
      <c r="M676" s="42"/>
    </row>
    <row r="677" spans="1:13" ht="13" x14ac:dyDescent="0.15">
      <c r="A677" s="44"/>
      <c r="B677" s="11"/>
      <c r="C677" s="18"/>
      <c r="D677" s="19"/>
      <c r="E677" s="18"/>
      <c r="F677" s="35"/>
      <c r="G677" s="152"/>
      <c r="H677" s="213"/>
      <c r="I677" s="213"/>
      <c r="J677" s="18"/>
      <c r="K677" s="18"/>
      <c r="L677" s="11"/>
      <c r="M677" s="42"/>
    </row>
    <row r="678" spans="1:13" ht="13" x14ac:dyDescent="0.15">
      <c r="A678" s="44"/>
      <c r="B678" s="11"/>
      <c r="C678" s="18"/>
      <c r="D678" s="19"/>
      <c r="E678" s="18"/>
      <c r="F678" s="35"/>
      <c r="G678" s="152"/>
      <c r="H678" s="213"/>
      <c r="I678" s="213"/>
      <c r="J678" s="18"/>
      <c r="K678" s="18"/>
      <c r="L678" s="11"/>
      <c r="M678" s="42"/>
    </row>
    <row r="679" spans="1:13" ht="13" x14ac:dyDescent="0.15">
      <c r="A679" s="44"/>
      <c r="B679" s="11"/>
      <c r="C679" s="18"/>
      <c r="D679" s="19"/>
      <c r="E679" s="18"/>
      <c r="F679" s="35"/>
      <c r="G679" s="152"/>
      <c r="H679" s="213"/>
      <c r="I679" s="213"/>
      <c r="J679" s="18"/>
      <c r="K679" s="18"/>
      <c r="L679" s="11"/>
      <c r="M679" s="42"/>
    </row>
    <row r="680" spans="1:13" ht="13" x14ac:dyDescent="0.15">
      <c r="A680" s="44"/>
      <c r="B680" s="11"/>
      <c r="C680" s="18"/>
      <c r="D680" s="19"/>
      <c r="E680" s="18"/>
      <c r="F680" s="35"/>
      <c r="G680" s="152"/>
      <c r="H680" s="213"/>
      <c r="I680" s="213"/>
      <c r="J680" s="18"/>
      <c r="K680" s="18"/>
      <c r="L680" s="11"/>
      <c r="M680" s="42"/>
    </row>
    <row r="681" spans="1:13" ht="13" x14ac:dyDescent="0.15">
      <c r="A681" s="44"/>
      <c r="B681" s="11"/>
      <c r="C681" s="18"/>
      <c r="D681" s="19"/>
      <c r="E681" s="18"/>
      <c r="F681" s="35"/>
      <c r="G681" s="152"/>
      <c r="H681" s="213"/>
      <c r="I681" s="213"/>
      <c r="J681" s="18"/>
      <c r="K681" s="18"/>
      <c r="L681" s="11"/>
      <c r="M681" s="42"/>
    </row>
    <row r="682" spans="1:13" ht="13" x14ac:dyDescent="0.15">
      <c r="A682" s="44"/>
      <c r="B682" s="11"/>
      <c r="C682" s="18"/>
      <c r="D682" s="19"/>
      <c r="E682" s="18"/>
      <c r="F682" s="35"/>
      <c r="G682" s="152"/>
      <c r="H682" s="213"/>
      <c r="I682" s="213"/>
      <c r="J682" s="18"/>
      <c r="K682" s="18"/>
      <c r="L682" s="11"/>
      <c r="M682" s="42"/>
    </row>
    <row r="683" spans="1:13" ht="13" x14ac:dyDescent="0.15">
      <c r="A683" s="44"/>
      <c r="B683" s="11"/>
      <c r="C683" s="18"/>
      <c r="D683" s="19"/>
      <c r="E683" s="18"/>
      <c r="F683" s="35"/>
      <c r="G683" s="152"/>
      <c r="H683" s="213"/>
      <c r="I683" s="213"/>
      <c r="J683" s="18"/>
      <c r="K683" s="18"/>
      <c r="L683" s="11"/>
      <c r="M683" s="42"/>
    </row>
    <row r="684" spans="1:13" ht="13" x14ac:dyDescent="0.15">
      <c r="A684" s="44"/>
      <c r="B684" s="11"/>
      <c r="C684" s="18"/>
      <c r="D684" s="19"/>
      <c r="E684" s="18"/>
      <c r="F684" s="35"/>
      <c r="G684" s="152"/>
      <c r="H684" s="213"/>
      <c r="I684" s="213"/>
      <c r="J684" s="18"/>
      <c r="K684" s="18"/>
      <c r="L684" s="11"/>
      <c r="M684" s="42"/>
    </row>
    <row r="685" spans="1:13" ht="13" x14ac:dyDescent="0.15">
      <c r="A685" s="44"/>
      <c r="B685" s="11"/>
      <c r="C685" s="18"/>
      <c r="D685" s="19"/>
      <c r="E685" s="18"/>
      <c r="F685" s="35"/>
      <c r="G685" s="152"/>
      <c r="H685" s="213"/>
      <c r="I685" s="213"/>
      <c r="J685" s="18"/>
      <c r="K685" s="18"/>
      <c r="L685" s="11"/>
      <c r="M685" s="42"/>
    </row>
    <row r="686" spans="1:13" ht="13" x14ac:dyDescent="0.15">
      <c r="A686" s="44"/>
      <c r="B686" s="11"/>
      <c r="C686" s="18"/>
      <c r="D686" s="19"/>
      <c r="E686" s="18"/>
      <c r="F686" s="35"/>
      <c r="G686" s="152"/>
      <c r="H686" s="213"/>
      <c r="I686" s="213"/>
      <c r="J686" s="18"/>
      <c r="K686" s="18"/>
      <c r="L686" s="11"/>
      <c r="M686" s="42"/>
    </row>
    <row r="687" spans="1:13" ht="13" x14ac:dyDescent="0.15">
      <c r="A687" s="44"/>
      <c r="B687" s="11"/>
      <c r="C687" s="18"/>
      <c r="D687" s="19"/>
      <c r="E687" s="18"/>
      <c r="F687" s="35"/>
      <c r="G687" s="152"/>
      <c r="H687" s="213"/>
      <c r="I687" s="213"/>
      <c r="J687" s="18"/>
      <c r="K687" s="18"/>
      <c r="L687" s="11"/>
      <c r="M687" s="42"/>
    </row>
    <row r="688" spans="1:13" ht="13" x14ac:dyDescent="0.15">
      <c r="A688" s="44"/>
      <c r="B688" s="11"/>
      <c r="C688" s="18"/>
      <c r="D688" s="19"/>
      <c r="E688" s="18"/>
      <c r="F688" s="35"/>
      <c r="G688" s="152"/>
      <c r="H688" s="213"/>
      <c r="I688" s="213"/>
      <c r="J688" s="18"/>
      <c r="K688" s="18"/>
      <c r="L688" s="11"/>
      <c r="M688" s="42"/>
    </row>
    <row r="689" spans="1:13" ht="13" x14ac:dyDescent="0.15">
      <c r="A689" s="44"/>
      <c r="B689" s="11"/>
      <c r="C689" s="18"/>
      <c r="D689" s="19"/>
      <c r="E689" s="18"/>
      <c r="F689" s="35"/>
      <c r="G689" s="152"/>
      <c r="H689" s="213"/>
      <c r="I689" s="213"/>
      <c r="J689" s="18"/>
      <c r="K689" s="18"/>
      <c r="L689" s="11"/>
      <c r="M689" s="42"/>
    </row>
    <row r="690" spans="1:13" ht="13" x14ac:dyDescent="0.15">
      <c r="A690" s="44"/>
      <c r="B690" s="11"/>
      <c r="C690" s="18"/>
      <c r="D690" s="19"/>
      <c r="E690" s="18"/>
      <c r="F690" s="35"/>
      <c r="G690" s="152"/>
      <c r="H690" s="213"/>
      <c r="I690" s="213"/>
      <c r="J690" s="18"/>
      <c r="K690" s="18"/>
      <c r="L690" s="11"/>
      <c r="M690" s="42"/>
    </row>
    <row r="691" spans="1:13" ht="13" x14ac:dyDescent="0.15">
      <c r="A691" s="44"/>
      <c r="B691" s="11"/>
      <c r="C691" s="18"/>
      <c r="D691" s="19"/>
      <c r="E691" s="18"/>
      <c r="F691" s="35"/>
      <c r="G691" s="152"/>
      <c r="H691" s="213"/>
      <c r="I691" s="213"/>
      <c r="J691" s="18"/>
      <c r="K691" s="18"/>
      <c r="L691" s="11"/>
      <c r="M691" s="42"/>
    </row>
    <row r="692" spans="1:13" ht="13" x14ac:dyDescent="0.15">
      <c r="A692" s="44"/>
      <c r="B692" s="11"/>
      <c r="C692" s="18"/>
      <c r="D692" s="19"/>
      <c r="E692" s="18"/>
      <c r="F692" s="35"/>
      <c r="G692" s="152"/>
      <c r="H692" s="213"/>
      <c r="I692" s="213"/>
      <c r="J692" s="18"/>
      <c r="K692" s="18"/>
      <c r="L692" s="11"/>
      <c r="M692" s="42"/>
    </row>
    <row r="693" spans="1:13" ht="13" x14ac:dyDescent="0.15">
      <c r="A693" s="44"/>
      <c r="B693" s="11"/>
      <c r="C693" s="18"/>
      <c r="D693" s="19"/>
      <c r="E693" s="18"/>
      <c r="F693" s="35"/>
      <c r="G693" s="152"/>
      <c r="H693" s="213"/>
      <c r="I693" s="213"/>
      <c r="J693" s="18"/>
      <c r="K693" s="18"/>
      <c r="L693" s="11"/>
      <c r="M693" s="42"/>
    </row>
    <row r="694" spans="1:13" ht="13" x14ac:dyDescent="0.15">
      <c r="A694" s="44"/>
      <c r="B694" s="11"/>
      <c r="C694" s="18"/>
      <c r="D694" s="19"/>
      <c r="E694" s="18"/>
      <c r="F694" s="35"/>
      <c r="G694" s="152"/>
      <c r="H694" s="213"/>
      <c r="I694" s="213"/>
      <c r="J694" s="18"/>
      <c r="K694" s="18"/>
      <c r="L694" s="11"/>
      <c r="M694" s="42"/>
    </row>
    <row r="695" spans="1:13" ht="13" x14ac:dyDescent="0.15">
      <c r="A695" s="44"/>
      <c r="B695" s="11"/>
      <c r="C695" s="18"/>
      <c r="D695" s="19"/>
      <c r="E695" s="18"/>
      <c r="F695" s="35"/>
      <c r="G695" s="152"/>
      <c r="H695" s="213"/>
      <c r="I695" s="213"/>
      <c r="J695" s="18"/>
      <c r="K695" s="18"/>
      <c r="L695" s="11"/>
      <c r="M695" s="42"/>
    </row>
    <row r="696" spans="1:13" ht="13" x14ac:dyDescent="0.15">
      <c r="A696" s="44"/>
      <c r="B696" s="11"/>
      <c r="C696" s="18"/>
      <c r="D696" s="19"/>
      <c r="E696" s="18"/>
      <c r="F696" s="35"/>
      <c r="G696" s="152"/>
      <c r="H696" s="213"/>
      <c r="I696" s="213"/>
      <c r="J696" s="18"/>
      <c r="K696" s="18"/>
      <c r="L696" s="11"/>
      <c r="M696" s="42"/>
    </row>
    <row r="697" spans="1:13" ht="13" x14ac:dyDescent="0.15">
      <c r="A697" s="44"/>
      <c r="B697" s="11"/>
      <c r="C697" s="18"/>
      <c r="D697" s="19"/>
      <c r="E697" s="18"/>
      <c r="F697" s="35"/>
      <c r="G697" s="152"/>
      <c r="H697" s="213"/>
      <c r="I697" s="213"/>
      <c r="J697" s="18"/>
      <c r="K697" s="18"/>
      <c r="L697" s="11"/>
      <c r="M697" s="42"/>
    </row>
    <row r="698" spans="1:13" ht="13" x14ac:dyDescent="0.15">
      <c r="A698" s="44"/>
      <c r="B698" s="11"/>
      <c r="C698" s="18"/>
      <c r="D698" s="19"/>
      <c r="E698" s="18"/>
      <c r="F698" s="35"/>
      <c r="G698" s="152"/>
      <c r="H698" s="213"/>
      <c r="I698" s="213"/>
      <c r="J698" s="18"/>
      <c r="K698" s="18"/>
      <c r="L698" s="11"/>
      <c r="M698" s="42"/>
    </row>
    <row r="699" spans="1:13" ht="13" x14ac:dyDescent="0.15">
      <c r="A699" s="44"/>
      <c r="B699" s="11"/>
      <c r="C699" s="18"/>
      <c r="D699" s="19"/>
      <c r="E699" s="18"/>
      <c r="F699" s="35"/>
      <c r="G699" s="152"/>
      <c r="H699" s="213"/>
      <c r="I699" s="213"/>
      <c r="J699" s="18"/>
      <c r="K699" s="18"/>
      <c r="L699" s="11"/>
      <c r="M699" s="42"/>
    </row>
    <row r="700" spans="1:13" ht="13" x14ac:dyDescent="0.15">
      <c r="A700" s="44"/>
      <c r="B700" s="11"/>
      <c r="C700" s="18"/>
      <c r="D700" s="19"/>
      <c r="E700" s="18"/>
      <c r="F700" s="35"/>
      <c r="G700" s="152"/>
      <c r="H700" s="213"/>
      <c r="I700" s="213"/>
      <c r="J700" s="18"/>
      <c r="K700" s="18"/>
      <c r="L700" s="11"/>
      <c r="M700" s="42"/>
    </row>
    <row r="701" spans="1:13" ht="13" x14ac:dyDescent="0.15">
      <c r="A701" s="44"/>
      <c r="B701" s="11"/>
      <c r="C701" s="18"/>
      <c r="D701" s="19"/>
      <c r="E701" s="18"/>
      <c r="F701" s="35"/>
      <c r="G701" s="152"/>
      <c r="H701" s="213"/>
      <c r="I701" s="213"/>
      <c r="J701" s="18"/>
      <c r="K701" s="18"/>
      <c r="L701" s="11"/>
      <c r="M701" s="42"/>
    </row>
    <row r="702" spans="1:13" ht="13" x14ac:dyDescent="0.15">
      <c r="A702" s="44"/>
      <c r="B702" s="11"/>
      <c r="C702" s="18"/>
      <c r="D702" s="19"/>
      <c r="E702" s="18"/>
      <c r="F702" s="35"/>
      <c r="G702" s="152"/>
      <c r="H702" s="213"/>
      <c r="I702" s="213"/>
      <c r="J702" s="18"/>
      <c r="K702" s="18"/>
      <c r="L702" s="11"/>
      <c r="M702" s="42"/>
    </row>
    <row r="703" spans="1:13" ht="13" x14ac:dyDescent="0.15">
      <c r="A703" s="44"/>
      <c r="B703" s="11"/>
      <c r="C703" s="18"/>
      <c r="D703" s="19"/>
      <c r="E703" s="18"/>
      <c r="F703" s="35"/>
      <c r="G703" s="152"/>
      <c r="H703" s="213"/>
      <c r="I703" s="213"/>
      <c r="J703" s="18"/>
      <c r="K703" s="18"/>
      <c r="L703" s="11"/>
      <c r="M703" s="42"/>
    </row>
    <row r="704" spans="1:13" ht="13" x14ac:dyDescent="0.15">
      <c r="A704" s="44"/>
      <c r="B704" s="11"/>
      <c r="C704" s="18"/>
      <c r="D704" s="19"/>
      <c r="E704" s="18"/>
      <c r="F704" s="35"/>
      <c r="G704" s="152"/>
      <c r="H704" s="213"/>
      <c r="I704" s="213"/>
      <c r="J704" s="18"/>
      <c r="K704" s="18"/>
      <c r="L704" s="11"/>
      <c r="M704" s="42"/>
    </row>
    <row r="705" spans="1:13" ht="13" x14ac:dyDescent="0.15">
      <c r="A705" s="44"/>
      <c r="B705" s="11"/>
      <c r="C705" s="18"/>
      <c r="D705" s="19"/>
      <c r="E705" s="18"/>
      <c r="F705" s="35"/>
      <c r="G705" s="152"/>
      <c r="H705" s="213"/>
      <c r="I705" s="213"/>
      <c r="J705" s="18"/>
      <c r="K705" s="18"/>
      <c r="L705" s="11"/>
      <c r="M705" s="42"/>
    </row>
    <row r="706" spans="1:13" ht="13" x14ac:dyDescent="0.15">
      <c r="A706" s="44"/>
      <c r="B706" s="11"/>
      <c r="C706" s="18"/>
      <c r="D706" s="19"/>
      <c r="E706" s="18"/>
      <c r="F706" s="35"/>
      <c r="G706" s="152"/>
      <c r="H706" s="213"/>
      <c r="I706" s="213"/>
      <c r="J706" s="18"/>
      <c r="K706" s="18"/>
      <c r="L706" s="11"/>
      <c r="M706" s="42"/>
    </row>
    <row r="707" spans="1:13" ht="13" x14ac:dyDescent="0.15">
      <c r="A707" s="44"/>
      <c r="B707" s="11"/>
      <c r="C707" s="18"/>
      <c r="D707" s="19"/>
      <c r="E707" s="18"/>
      <c r="F707" s="35"/>
      <c r="G707" s="152"/>
      <c r="H707" s="213"/>
      <c r="I707" s="213"/>
      <c r="J707" s="18"/>
      <c r="K707" s="18"/>
      <c r="L707" s="11"/>
      <c r="M707" s="42"/>
    </row>
    <row r="708" spans="1:13" ht="13" x14ac:dyDescent="0.15">
      <c r="A708" s="44"/>
      <c r="B708" s="11"/>
      <c r="C708" s="18"/>
      <c r="D708" s="19"/>
      <c r="E708" s="18"/>
      <c r="F708" s="35"/>
      <c r="G708" s="152"/>
      <c r="H708" s="213"/>
      <c r="I708" s="213"/>
      <c r="J708" s="18"/>
      <c r="K708" s="18"/>
      <c r="L708" s="11"/>
      <c r="M708" s="42"/>
    </row>
    <row r="709" spans="1:13" ht="13" x14ac:dyDescent="0.15">
      <c r="A709" s="44"/>
      <c r="B709" s="11"/>
      <c r="C709" s="18"/>
      <c r="D709" s="19"/>
      <c r="E709" s="18"/>
      <c r="F709" s="35"/>
      <c r="G709" s="152"/>
      <c r="H709" s="213"/>
      <c r="I709" s="213"/>
      <c r="J709" s="18"/>
      <c r="K709" s="18"/>
      <c r="L709" s="11"/>
      <c r="M709" s="42"/>
    </row>
    <row r="710" spans="1:13" ht="13" x14ac:dyDescent="0.15">
      <c r="A710" s="44"/>
      <c r="B710" s="11"/>
      <c r="C710" s="18"/>
      <c r="D710" s="19"/>
      <c r="E710" s="18"/>
      <c r="F710" s="35"/>
      <c r="G710" s="152"/>
      <c r="H710" s="213"/>
      <c r="I710" s="213"/>
      <c r="J710" s="18"/>
      <c r="K710" s="18"/>
      <c r="L710" s="11"/>
      <c r="M710" s="42"/>
    </row>
    <row r="711" spans="1:13" ht="13" x14ac:dyDescent="0.15">
      <c r="A711" s="44"/>
      <c r="B711" s="11"/>
      <c r="C711" s="18"/>
      <c r="D711" s="19"/>
      <c r="E711" s="18"/>
      <c r="F711" s="35"/>
      <c r="G711" s="152"/>
      <c r="H711" s="213"/>
      <c r="I711" s="213"/>
      <c r="J711" s="18"/>
      <c r="K711" s="18"/>
      <c r="L711" s="11"/>
      <c r="M711" s="42"/>
    </row>
    <row r="712" spans="1:13" ht="13" x14ac:dyDescent="0.15">
      <c r="A712" s="44"/>
      <c r="B712" s="11"/>
      <c r="C712" s="18"/>
      <c r="D712" s="19"/>
      <c r="E712" s="18"/>
      <c r="F712" s="35"/>
      <c r="G712" s="152"/>
      <c r="H712" s="213"/>
      <c r="I712" s="213"/>
      <c r="J712" s="18"/>
      <c r="K712" s="18"/>
      <c r="L712" s="11"/>
      <c r="M712" s="42"/>
    </row>
    <row r="713" spans="1:13" ht="13" x14ac:dyDescent="0.15">
      <c r="A713" s="44"/>
      <c r="B713" s="11"/>
      <c r="C713" s="18"/>
      <c r="D713" s="19"/>
      <c r="E713" s="18"/>
      <c r="F713" s="35"/>
      <c r="G713" s="152"/>
      <c r="H713" s="213"/>
      <c r="I713" s="213"/>
      <c r="J713" s="18"/>
      <c r="K713" s="18"/>
      <c r="L713" s="11"/>
      <c r="M713" s="42"/>
    </row>
    <row r="714" spans="1:13" ht="13" x14ac:dyDescent="0.15">
      <c r="A714" s="44"/>
      <c r="B714" s="11"/>
      <c r="C714" s="18"/>
      <c r="D714" s="19"/>
      <c r="E714" s="18"/>
      <c r="F714" s="35"/>
      <c r="G714" s="152"/>
      <c r="H714" s="213"/>
      <c r="I714" s="213"/>
      <c r="J714" s="18"/>
      <c r="K714" s="18"/>
      <c r="L714" s="11"/>
      <c r="M714" s="42"/>
    </row>
    <row r="715" spans="1:13" ht="13" x14ac:dyDescent="0.15">
      <c r="A715" s="44"/>
      <c r="B715" s="11"/>
      <c r="C715" s="18"/>
      <c r="D715" s="19"/>
      <c r="E715" s="18"/>
      <c r="F715" s="35"/>
      <c r="G715" s="152"/>
      <c r="H715" s="213"/>
      <c r="I715" s="213"/>
      <c r="J715" s="18"/>
      <c r="K715" s="18"/>
      <c r="L715" s="11"/>
      <c r="M715" s="42"/>
    </row>
    <row r="716" spans="1:13" ht="13" x14ac:dyDescent="0.15">
      <c r="A716" s="44"/>
      <c r="B716" s="11"/>
      <c r="C716" s="18"/>
      <c r="D716" s="19"/>
      <c r="E716" s="18"/>
      <c r="F716" s="35"/>
      <c r="G716" s="152"/>
      <c r="H716" s="213"/>
      <c r="I716" s="213"/>
      <c r="J716" s="18"/>
      <c r="K716" s="18"/>
      <c r="L716" s="11"/>
      <c r="M716" s="42"/>
    </row>
    <row r="717" spans="1:13" ht="13" x14ac:dyDescent="0.15">
      <c r="A717" s="44"/>
      <c r="B717" s="11"/>
      <c r="C717" s="18"/>
      <c r="D717" s="19"/>
      <c r="E717" s="18"/>
      <c r="F717" s="35"/>
      <c r="G717" s="152"/>
      <c r="H717" s="213"/>
      <c r="I717" s="213"/>
      <c r="J717" s="18"/>
      <c r="K717" s="18"/>
      <c r="L717" s="11"/>
      <c r="M717" s="42"/>
    </row>
    <row r="718" spans="1:13" ht="13" x14ac:dyDescent="0.15">
      <c r="A718" s="44"/>
      <c r="B718" s="11"/>
      <c r="C718" s="18"/>
      <c r="D718" s="19"/>
      <c r="E718" s="18"/>
      <c r="F718" s="35"/>
      <c r="G718" s="152"/>
      <c r="H718" s="213"/>
      <c r="I718" s="213"/>
      <c r="J718" s="18"/>
      <c r="K718" s="18"/>
      <c r="L718" s="11"/>
      <c r="M718" s="42"/>
    </row>
    <row r="719" spans="1:13" ht="13" x14ac:dyDescent="0.15">
      <c r="A719" s="44"/>
      <c r="B719" s="11"/>
      <c r="C719" s="18"/>
      <c r="D719" s="19"/>
      <c r="E719" s="18"/>
      <c r="F719" s="35"/>
      <c r="G719" s="152"/>
      <c r="H719" s="213"/>
      <c r="I719" s="213"/>
      <c r="J719" s="18"/>
      <c r="K719" s="18"/>
      <c r="L719" s="11"/>
      <c r="M719" s="42"/>
    </row>
    <row r="720" spans="1:13" ht="13" x14ac:dyDescent="0.15">
      <c r="A720" s="44"/>
      <c r="B720" s="11"/>
      <c r="C720" s="18"/>
      <c r="D720" s="19"/>
      <c r="E720" s="18"/>
      <c r="F720" s="35"/>
      <c r="G720" s="152"/>
      <c r="H720" s="213"/>
      <c r="I720" s="213"/>
      <c r="J720" s="18"/>
      <c r="K720" s="18"/>
      <c r="L720" s="11"/>
      <c r="M720" s="42"/>
    </row>
    <row r="721" spans="1:13" ht="13" x14ac:dyDescent="0.15">
      <c r="A721" s="44"/>
      <c r="B721" s="11"/>
      <c r="C721" s="18"/>
      <c r="D721" s="19"/>
      <c r="E721" s="18"/>
      <c r="F721" s="35"/>
      <c r="G721" s="152"/>
      <c r="H721" s="213"/>
      <c r="I721" s="213"/>
      <c r="J721" s="18"/>
      <c r="K721" s="18"/>
      <c r="L721" s="11"/>
      <c r="M721" s="42"/>
    </row>
    <row r="722" spans="1:13" ht="13" x14ac:dyDescent="0.15">
      <c r="A722" s="44"/>
      <c r="B722" s="11"/>
      <c r="C722" s="18"/>
      <c r="D722" s="19"/>
      <c r="E722" s="18"/>
      <c r="F722" s="35"/>
      <c r="G722" s="152"/>
      <c r="H722" s="213"/>
      <c r="I722" s="213"/>
      <c r="J722" s="18"/>
      <c r="K722" s="18"/>
      <c r="L722" s="11"/>
      <c r="M722" s="42"/>
    </row>
    <row r="723" spans="1:13" ht="13" x14ac:dyDescent="0.15">
      <c r="A723" s="44"/>
      <c r="B723" s="11"/>
      <c r="C723" s="18"/>
      <c r="D723" s="19"/>
      <c r="E723" s="18"/>
      <c r="F723" s="35"/>
      <c r="G723" s="152"/>
      <c r="H723" s="213"/>
      <c r="I723" s="213"/>
      <c r="J723" s="18"/>
      <c r="K723" s="18"/>
      <c r="L723" s="11"/>
      <c r="M723" s="42"/>
    </row>
    <row r="724" spans="1:13" ht="13" x14ac:dyDescent="0.15">
      <c r="A724" s="44"/>
      <c r="B724" s="11"/>
      <c r="C724" s="18"/>
      <c r="D724" s="19"/>
      <c r="E724" s="18"/>
      <c r="F724" s="35"/>
      <c r="G724" s="152"/>
      <c r="H724" s="213"/>
      <c r="I724" s="213"/>
      <c r="J724" s="18"/>
      <c r="K724" s="18"/>
      <c r="L724" s="11"/>
      <c r="M724" s="42"/>
    </row>
    <row r="725" spans="1:13" ht="13" x14ac:dyDescent="0.15">
      <c r="A725" s="44"/>
      <c r="B725" s="11"/>
      <c r="C725" s="18"/>
      <c r="D725" s="19"/>
      <c r="E725" s="18"/>
      <c r="F725" s="35"/>
      <c r="G725" s="152"/>
      <c r="H725" s="213"/>
      <c r="I725" s="213"/>
      <c r="J725" s="18"/>
      <c r="K725" s="18"/>
      <c r="L725" s="11"/>
      <c r="M725" s="42"/>
    </row>
    <row r="726" spans="1:13" ht="13" x14ac:dyDescent="0.15">
      <c r="A726" s="44"/>
      <c r="B726" s="11"/>
      <c r="C726" s="18"/>
      <c r="D726" s="19"/>
      <c r="E726" s="18"/>
      <c r="F726" s="35"/>
      <c r="G726" s="152"/>
      <c r="H726" s="213"/>
      <c r="I726" s="213"/>
      <c r="J726" s="18"/>
      <c r="K726" s="18"/>
      <c r="L726" s="11"/>
      <c r="M726" s="42"/>
    </row>
    <row r="727" spans="1:13" ht="13" x14ac:dyDescent="0.15">
      <c r="A727" s="44"/>
      <c r="B727" s="11"/>
      <c r="C727" s="18"/>
      <c r="D727" s="19"/>
      <c r="E727" s="18"/>
      <c r="F727" s="35"/>
      <c r="G727" s="152"/>
      <c r="H727" s="213"/>
      <c r="I727" s="213"/>
      <c r="J727" s="18"/>
      <c r="K727" s="18"/>
      <c r="L727" s="11"/>
      <c r="M727" s="42"/>
    </row>
    <row r="728" spans="1:13" ht="13" x14ac:dyDescent="0.15">
      <c r="A728" s="44"/>
      <c r="B728" s="11"/>
      <c r="C728" s="18"/>
      <c r="D728" s="19"/>
      <c r="E728" s="18"/>
      <c r="F728" s="35"/>
      <c r="G728" s="152"/>
      <c r="H728" s="213"/>
      <c r="I728" s="213"/>
      <c r="J728" s="18"/>
      <c r="K728" s="18"/>
      <c r="L728" s="11"/>
      <c r="M728" s="42"/>
    </row>
    <row r="729" spans="1:13" ht="13" x14ac:dyDescent="0.15">
      <c r="A729" s="44"/>
      <c r="B729" s="11"/>
      <c r="C729" s="18"/>
      <c r="D729" s="19"/>
      <c r="E729" s="18"/>
      <c r="F729" s="35"/>
      <c r="G729" s="152"/>
      <c r="H729" s="213"/>
      <c r="I729" s="213"/>
      <c r="J729" s="18"/>
      <c r="K729" s="18"/>
      <c r="L729" s="11"/>
      <c r="M729" s="42"/>
    </row>
    <row r="730" spans="1:13" ht="13" x14ac:dyDescent="0.15">
      <c r="A730" s="44"/>
      <c r="B730" s="11"/>
      <c r="C730" s="18"/>
      <c r="D730" s="19"/>
      <c r="E730" s="18"/>
      <c r="F730" s="35"/>
      <c r="G730" s="152"/>
      <c r="H730" s="213"/>
      <c r="I730" s="213"/>
      <c r="J730" s="18"/>
      <c r="K730" s="18"/>
      <c r="L730" s="11"/>
      <c r="M730" s="42"/>
    </row>
    <row r="731" spans="1:13" ht="13" x14ac:dyDescent="0.15">
      <c r="A731" s="44"/>
      <c r="B731" s="11"/>
      <c r="C731" s="18"/>
      <c r="D731" s="19"/>
      <c r="E731" s="18"/>
      <c r="F731" s="35"/>
      <c r="G731" s="152"/>
      <c r="H731" s="213"/>
      <c r="I731" s="213"/>
      <c r="J731" s="18"/>
      <c r="K731" s="18"/>
      <c r="L731" s="11"/>
      <c r="M731" s="42"/>
    </row>
    <row r="732" spans="1:13" ht="13" x14ac:dyDescent="0.15">
      <c r="A732" s="44"/>
      <c r="B732" s="11"/>
      <c r="C732" s="18"/>
      <c r="D732" s="19"/>
      <c r="E732" s="18"/>
      <c r="F732" s="35"/>
      <c r="G732" s="152"/>
      <c r="H732" s="213"/>
      <c r="I732" s="213"/>
      <c r="J732" s="18"/>
      <c r="K732" s="18"/>
      <c r="L732" s="11"/>
      <c r="M732" s="42"/>
    </row>
    <row r="733" spans="1:13" ht="13" x14ac:dyDescent="0.15">
      <c r="A733" s="44"/>
      <c r="B733" s="11"/>
      <c r="C733" s="18"/>
      <c r="D733" s="19"/>
      <c r="E733" s="18"/>
      <c r="F733" s="35"/>
      <c r="G733" s="152"/>
      <c r="H733" s="213"/>
      <c r="I733" s="213"/>
      <c r="J733" s="18"/>
      <c r="K733" s="18"/>
      <c r="L733" s="11"/>
      <c r="M733" s="42"/>
    </row>
    <row r="734" spans="1:13" ht="13" x14ac:dyDescent="0.15">
      <c r="A734" s="44"/>
      <c r="B734" s="11"/>
      <c r="C734" s="18"/>
      <c r="D734" s="19"/>
      <c r="E734" s="18"/>
      <c r="F734" s="35"/>
      <c r="G734" s="152"/>
      <c r="H734" s="213"/>
      <c r="I734" s="213"/>
      <c r="J734" s="18"/>
      <c r="K734" s="18"/>
      <c r="L734" s="11"/>
      <c r="M734" s="42"/>
    </row>
    <row r="735" spans="1:13" ht="13" x14ac:dyDescent="0.15">
      <c r="A735" s="44"/>
      <c r="B735" s="11"/>
      <c r="C735" s="18"/>
      <c r="D735" s="19"/>
      <c r="E735" s="18"/>
      <c r="F735" s="35"/>
      <c r="G735" s="152"/>
      <c r="H735" s="213"/>
      <c r="I735" s="213"/>
      <c r="J735" s="18"/>
      <c r="K735" s="18"/>
      <c r="L735" s="11"/>
      <c r="M735" s="42"/>
    </row>
    <row r="736" spans="1:13" ht="13" x14ac:dyDescent="0.15">
      <c r="A736" s="44"/>
      <c r="B736" s="11"/>
      <c r="C736" s="18"/>
      <c r="D736" s="19"/>
      <c r="E736" s="18"/>
      <c r="F736" s="35"/>
      <c r="G736" s="152"/>
      <c r="H736" s="213"/>
      <c r="I736" s="213"/>
      <c r="J736" s="18"/>
      <c r="K736" s="18"/>
      <c r="L736" s="11"/>
      <c r="M736" s="42"/>
    </row>
    <row r="737" spans="1:13" ht="13" x14ac:dyDescent="0.15">
      <c r="A737" s="44"/>
      <c r="B737" s="11"/>
      <c r="C737" s="18"/>
      <c r="D737" s="19"/>
      <c r="E737" s="18"/>
      <c r="F737" s="35"/>
      <c r="G737" s="152"/>
      <c r="H737" s="213"/>
      <c r="I737" s="213"/>
      <c r="J737" s="18"/>
      <c r="K737" s="18"/>
      <c r="L737" s="11"/>
      <c r="M737" s="42"/>
    </row>
    <row r="738" spans="1:13" ht="13" x14ac:dyDescent="0.15">
      <c r="A738" s="44"/>
      <c r="B738" s="11"/>
      <c r="C738" s="18"/>
      <c r="D738" s="19"/>
      <c r="E738" s="18"/>
      <c r="F738" s="35"/>
      <c r="G738" s="152"/>
      <c r="H738" s="213"/>
      <c r="I738" s="213"/>
      <c r="J738" s="18"/>
      <c r="K738" s="18"/>
      <c r="L738" s="11"/>
      <c r="M738" s="42"/>
    </row>
    <row r="739" spans="1:13" ht="13" x14ac:dyDescent="0.15">
      <c r="A739" s="44"/>
      <c r="B739" s="11"/>
      <c r="C739" s="18"/>
      <c r="D739" s="19"/>
      <c r="E739" s="18"/>
      <c r="F739" s="35"/>
      <c r="G739" s="152"/>
      <c r="H739" s="213"/>
      <c r="I739" s="213"/>
      <c r="J739" s="18"/>
      <c r="K739" s="18"/>
      <c r="L739" s="11"/>
      <c r="M739" s="42"/>
    </row>
    <row r="740" spans="1:13" ht="13" x14ac:dyDescent="0.15">
      <c r="A740" s="44"/>
      <c r="B740" s="11"/>
      <c r="C740" s="18"/>
      <c r="D740" s="19"/>
      <c r="E740" s="18"/>
      <c r="F740" s="35"/>
      <c r="G740" s="152"/>
      <c r="H740" s="213"/>
      <c r="I740" s="213"/>
      <c r="J740" s="18"/>
      <c r="K740" s="18"/>
      <c r="L740" s="11"/>
      <c r="M740" s="42"/>
    </row>
    <row r="741" spans="1:13" ht="13" x14ac:dyDescent="0.15">
      <c r="A741" s="44"/>
      <c r="B741" s="11"/>
      <c r="C741" s="18"/>
      <c r="D741" s="19"/>
      <c r="E741" s="18"/>
      <c r="F741" s="35"/>
      <c r="G741" s="152"/>
      <c r="H741" s="213"/>
      <c r="I741" s="213"/>
      <c r="J741" s="18"/>
      <c r="K741" s="18"/>
      <c r="L741" s="11"/>
      <c r="M741" s="42"/>
    </row>
    <row r="742" spans="1:13" ht="13" x14ac:dyDescent="0.15">
      <c r="A742" s="44"/>
      <c r="B742" s="11"/>
      <c r="C742" s="18"/>
      <c r="D742" s="19"/>
      <c r="E742" s="18"/>
      <c r="F742" s="35"/>
      <c r="G742" s="152"/>
      <c r="H742" s="213"/>
      <c r="I742" s="213"/>
      <c r="J742" s="18"/>
      <c r="K742" s="18"/>
      <c r="L742" s="11"/>
      <c r="M742" s="42"/>
    </row>
    <row r="743" spans="1:13" ht="13" x14ac:dyDescent="0.15">
      <c r="A743" s="44"/>
      <c r="B743" s="11"/>
      <c r="C743" s="18"/>
      <c r="D743" s="19"/>
      <c r="E743" s="18"/>
      <c r="F743" s="35"/>
      <c r="G743" s="152"/>
      <c r="H743" s="213"/>
      <c r="I743" s="213"/>
      <c r="J743" s="18"/>
      <c r="K743" s="18"/>
      <c r="L743" s="11"/>
      <c r="M743" s="42"/>
    </row>
    <row r="744" spans="1:13" ht="13" x14ac:dyDescent="0.15">
      <c r="A744" s="44"/>
      <c r="B744" s="11"/>
      <c r="C744" s="18"/>
      <c r="D744" s="19"/>
      <c r="E744" s="18"/>
      <c r="F744" s="35"/>
      <c r="G744" s="152"/>
      <c r="H744" s="213"/>
      <c r="I744" s="213"/>
      <c r="J744" s="18"/>
      <c r="K744" s="18"/>
      <c r="L744" s="11"/>
      <c r="M744" s="42"/>
    </row>
    <row r="745" spans="1:13" ht="13" x14ac:dyDescent="0.15">
      <c r="A745" s="44"/>
      <c r="B745" s="11"/>
      <c r="C745" s="18"/>
      <c r="D745" s="19"/>
      <c r="E745" s="18"/>
      <c r="F745" s="35"/>
      <c r="G745" s="152"/>
      <c r="H745" s="213"/>
      <c r="I745" s="213"/>
      <c r="J745" s="18"/>
      <c r="K745" s="18"/>
      <c r="L745" s="11"/>
      <c r="M745" s="42"/>
    </row>
    <row r="746" spans="1:13" ht="13" x14ac:dyDescent="0.15">
      <c r="A746" s="44"/>
      <c r="B746" s="11"/>
      <c r="C746" s="18"/>
      <c r="D746" s="19"/>
      <c r="E746" s="18"/>
      <c r="F746" s="35"/>
      <c r="G746" s="152"/>
      <c r="H746" s="213"/>
      <c r="I746" s="213"/>
      <c r="J746" s="18"/>
      <c r="K746" s="18"/>
      <c r="L746" s="11"/>
      <c r="M746" s="42"/>
    </row>
    <row r="747" spans="1:13" ht="13" x14ac:dyDescent="0.15">
      <c r="A747" s="44"/>
      <c r="B747" s="11"/>
      <c r="C747" s="18"/>
      <c r="D747" s="19"/>
      <c r="E747" s="18"/>
      <c r="F747" s="35"/>
      <c r="G747" s="152"/>
      <c r="H747" s="213"/>
      <c r="I747" s="213"/>
      <c r="J747" s="18"/>
      <c r="K747" s="18"/>
      <c r="L747" s="11"/>
      <c r="M747" s="42"/>
    </row>
    <row r="748" spans="1:13" ht="13" x14ac:dyDescent="0.15">
      <c r="A748" s="44"/>
      <c r="B748" s="11"/>
      <c r="C748" s="18"/>
      <c r="D748" s="19"/>
      <c r="E748" s="18"/>
      <c r="F748" s="35"/>
      <c r="G748" s="152"/>
      <c r="H748" s="213"/>
      <c r="I748" s="213"/>
      <c r="J748" s="18"/>
      <c r="K748" s="18"/>
      <c r="L748" s="11"/>
      <c r="M748" s="42"/>
    </row>
    <row r="749" spans="1:13" ht="13" x14ac:dyDescent="0.15">
      <c r="A749" s="44"/>
      <c r="B749" s="11"/>
      <c r="C749" s="18"/>
      <c r="D749" s="19"/>
      <c r="E749" s="18"/>
      <c r="F749" s="35"/>
      <c r="G749" s="152"/>
      <c r="H749" s="213"/>
      <c r="I749" s="213"/>
      <c r="J749" s="18"/>
      <c r="K749" s="18"/>
      <c r="L749" s="11"/>
      <c r="M749" s="42"/>
    </row>
    <row r="750" spans="1:13" ht="13" x14ac:dyDescent="0.15">
      <c r="A750" s="44"/>
      <c r="B750" s="11"/>
      <c r="C750" s="18"/>
      <c r="D750" s="19"/>
      <c r="E750" s="18"/>
      <c r="F750" s="35"/>
      <c r="G750" s="152"/>
      <c r="H750" s="213"/>
      <c r="I750" s="213"/>
      <c r="J750" s="18"/>
      <c r="K750" s="18"/>
      <c r="L750" s="11"/>
      <c r="M750" s="42"/>
    </row>
    <row r="751" spans="1:13" ht="13" x14ac:dyDescent="0.15">
      <c r="A751" s="44"/>
      <c r="B751" s="11"/>
      <c r="C751" s="18"/>
      <c r="D751" s="19"/>
      <c r="E751" s="18"/>
      <c r="F751" s="35"/>
      <c r="G751" s="152"/>
      <c r="H751" s="213"/>
      <c r="I751" s="213"/>
      <c r="J751" s="18"/>
      <c r="K751" s="18"/>
      <c r="L751" s="11"/>
      <c r="M751" s="42"/>
    </row>
    <row r="752" spans="1:13" ht="13" x14ac:dyDescent="0.15">
      <c r="A752" s="44"/>
      <c r="B752" s="11"/>
      <c r="C752" s="18"/>
      <c r="D752" s="19"/>
      <c r="E752" s="18"/>
      <c r="F752" s="35"/>
      <c r="G752" s="152"/>
      <c r="H752" s="213"/>
      <c r="I752" s="213"/>
      <c r="J752" s="18"/>
      <c r="K752" s="18"/>
      <c r="L752" s="11"/>
      <c r="M752" s="42"/>
    </row>
    <row r="753" spans="1:13" ht="13" x14ac:dyDescent="0.15">
      <c r="A753" s="44"/>
      <c r="B753" s="11"/>
      <c r="C753" s="18"/>
      <c r="D753" s="19"/>
      <c r="E753" s="18"/>
      <c r="F753" s="35"/>
      <c r="G753" s="152"/>
      <c r="H753" s="213"/>
      <c r="I753" s="213"/>
      <c r="J753" s="18"/>
      <c r="K753" s="18"/>
      <c r="L753" s="11"/>
      <c r="M753" s="42"/>
    </row>
    <row r="754" spans="1:13" ht="13" x14ac:dyDescent="0.15">
      <c r="A754" s="44"/>
      <c r="B754" s="11"/>
      <c r="C754" s="18"/>
      <c r="D754" s="19"/>
      <c r="E754" s="18"/>
      <c r="F754" s="35"/>
      <c r="G754" s="152"/>
      <c r="H754" s="213"/>
      <c r="I754" s="213"/>
      <c r="J754" s="18"/>
      <c r="K754" s="18"/>
      <c r="L754" s="11"/>
      <c r="M754" s="42"/>
    </row>
    <row r="755" spans="1:13" ht="13" x14ac:dyDescent="0.15">
      <c r="A755" s="44"/>
      <c r="B755" s="11"/>
      <c r="C755" s="18"/>
      <c r="D755" s="19"/>
      <c r="E755" s="18"/>
      <c r="F755" s="35"/>
      <c r="G755" s="152"/>
      <c r="H755" s="213"/>
      <c r="I755" s="213"/>
      <c r="J755" s="18"/>
      <c r="K755" s="18"/>
      <c r="L755" s="11"/>
      <c r="M755" s="42"/>
    </row>
    <row r="756" spans="1:13" ht="13" x14ac:dyDescent="0.15">
      <c r="A756" s="44"/>
      <c r="B756" s="11"/>
      <c r="C756" s="18"/>
      <c r="D756" s="19"/>
      <c r="E756" s="18"/>
      <c r="F756" s="35"/>
      <c r="G756" s="152"/>
      <c r="H756" s="213"/>
      <c r="I756" s="213"/>
      <c r="J756" s="18"/>
      <c r="K756" s="18"/>
      <c r="L756" s="11"/>
      <c r="M756" s="42"/>
    </row>
    <row r="757" spans="1:13" ht="13" x14ac:dyDescent="0.15">
      <c r="A757" s="44"/>
      <c r="B757" s="11"/>
      <c r="C757" s="18"/>
      <c r="D757" s="19"/>
      <c r="E757" s="18"/>
      <c r="F757" s="35"/>
      <c r="G757" s="152"/>
      <c r="H757" s="213"/>
      <c r="I757" s="213"/>
      <c r="J757" s="18"/>
      <c r="K757" s="18"/>
      <c r="L757" s="11"/>
      <c r="M757" s="42"/>
    </row>
    <row r="758" spans="1:13" ht="13" x14ac:dyDescent="0.15">
      <c r="A758" s="44"/>
      <c r="B758" s="11"/>
      <c r="C758" s="18"/>
      <c r="D758" s="19"/>
      <c r="E758" s="18"/>
      <c r="F758" s="35"/>
      <c r="G758" s="152"/>
      <c r="H758" s="213"/>
      <c r="I758" s="213"/>
      <c r="J758" s="18"/>
      <c r="K758" s="18"/>
      <c r="L758" s="11"/>
      <c r="M758" s="42"/>
    </row>
    <row r="759" spans="1:13" ht="13" x14ac:dyDescent="0.15">
      <c r="A759" s="44"/>
      <c r="B759" s="11"/>
      <c r="C759" s="18"/>
      <c r="D759" s="19"/>
      <c r="E759" s="18"/>
      <c r="F759" s="35"/>
      <c r="G759" s="152"/>
      <c r="H759" s="213"/>
      <c r="I759" s="213"/>
      <c r="J759" s="18"/>
      <c r="K759" s="18"/>
      <c r="L759" s="11"/>
      <c r="M759" s="42"/>
    </row>
    <row r="760" spans="1:13" ht="13" x14ac:dyDescent="0.15">
      <c r="A760" s="44"/>
      <c r="B760" s="11"/>
      <c r="C760" s="18"/>
      <c r="D760" s="19"/>
      <c r="E760" s="18"/>
      <c r="F760" s="35"/>
      <c r="G760" s="152"/>
      <c r="H760" s="213"/>
      <c r="I760" s="213"/>
      <c r="J760" s="18"/>
      <c r="K760" s="18"/>
      <c r="L760" s="11"/>
      <c r="M760" s="42"/>
    </row>
    <row r="761" spans="1:13" ht="13" x14ac:dyDescent="0.15">
      <c r="A761" s="44"/>
      <c r="B761" s="11"/>
      <c r="C761" s="18"/>
      <c r="D761" s="19"/>
      <c r="E761" s="18"/>
      <c r="F761" s="35"/>
      <c r="G761" s="152"/>
      <c r="H761" s="213"/>
      <c r="I761" s="213"/>
      <c r="J761" s="18"/>
      <c r="K761" s="18"/>
      <c r="L761" s="11"/>
      <c r="M761" s="42"/>
    </row>
    <row r="762" spans="1:13" ht="13" x14ac:dyDescent="0.15">
      <c r="A762" s="44"/>
      <c r="B762" s="11"/>
      <c r="C762" s="18"/>
      <c r="D762" s="19"/>
      <c r="E762" s="18"/>
      <c r="F762" s="35"/>
      <c r="G762" s="152"/>
      <c r="H762" s="213"/>
      <c r="I762" s="213"/>
      <c r="J762" s="18"/>
      <c r="K762" s="18"/>
      <c r="L762" s="11"/>
      <c r="M762" s="42"/>
    </row>
    <row r="763" spans="1:13" ht="13" x14ac:dyDescent="0.15">
      <c r="A763" s="44"/>
      <c r="B763" s="11"/>
      <c r="C763" s="18"/>
      <c r="D763" s="19"/>
      <c r="E763" s="18"/>
      <c r="F763" s="35"/>
      <c r="G763" s="152"/>
      <c r="H763" s="213"/>
      <c r="I763" s="213"/>
      <c r="J763" s="18"/>
      <c r="K763" s="18"/>
      <c r="L763" s="11"/>
      <c r="M763" s="42"/>
    </row>
    <row r="764" spans="1:13" ht="13" x14ac:dyDescent="0.15">
      <c r="A764" s="44"/>
      <c r="B764" s="11"/>
      <c r="C764" s="18"/>
      <c r="D764" s="19"/>
      <c r="E764" s="18"/>
      <c r="F764" s="35"/>
      <c r="G764" s="152"/>
      <c r="H764" s="213"/>
      <c r="I764" s="213"/>
      <c r="J764" s="18"/>
      <c r="K764" s="18"/>
      <c r="L764" s="11"/>
      <c r="M764" s="42"/>
    </row>
    <row r="765" spans="1:13" ht="13" x14ac:dyDescent="0.15">
      <c r="A765" s="44"/>
      <c r="B765" s="11"/>
      <c r="C765" s="18"/>
      <c r="D765" s="19"/>
      <c r="E765" s="18"/>
      <c r="F765" s="35"/>
      <c r="G765" s="152"/>
      <c r="H765" s="213"/>
      <c r="I765" s="213"/>
      <c r="J765" s="18"/>
      <c r="K765" s="18"/>
      <c r="L765" s="11"/>
      <c r="M765" s="42"/>
    </row>
    <row r="766" spans="1:13" ht="13" x14ac:dyDescent="0.15">
      <c r="A766" s="44"/>
      <c r="B766" s="11"/>
      <c r="C766" s="18"/>
      <c r="D766" s="19"/>
      <c r="E766" s="18"/>
      <c r="F766" s="35"/>
      <c r="G766" s="152"/>
      <c r="H766" s="213"/>
      <c r="I766" s="213"/>
      <c r="J766" s="18"/>
      <c r="K766" s="18"/>
      <c r="L766" s="11"/>
      <c r="M766" s="42"/>
    </row>
    <row r="767" spans="1:13" ht="13" x14ac:dyDescent="0.15">
      <c r="A767" s="44"/>
      <c r="B767" s="11"/>
      <c r="C767" s="18"/>
      <c r="D767" s="19"/>
      <c r="E767" s="18"/>
      <c r="F767" s="35"/>
      <c r="G767" s="152"/>
      <c r="H767" s="213"/>
      <c r="I767" s="213"/>
      <c r="J767" s="18"/>
      <c r="K767" s="18"/>
      <c r="L767" s="11"/>
      <c r="M767" s="42"/>
    </row>
    <row r="768" spans="1:13" ht="13" x14ac:dyDescent="0.15">
      <c r="A768" s="44"/>
      <c r="B768" s="11"/>
      <c r="C768" s="18"/>
      <c r="D768" s="19"/>
      <c r="E768" s="18"/>
      <c r="F768" s="35"/>
      <c r="G768" s="152"/>
      <c r="H768" s="213"/>
      <c r="I768" s="213"/>
      <c r="J768" s="18"/>
      <c r="K768" s="18"/>
      <c r="L768" s="11"/>
      <c r="M768" s="42"/>
    </row>
    <row r="769" spans="1:13" ht="13" x14ac:dyDescent="0.15">
      <c r="A769" s="44"/>
      <c r="B769" s="11"/>
      <c r="C769" s="18"/>
      <c r="D769" s="19"/>
      <c r="E769" s="18"/>
      <c r="F769" s="35"/>
      <c r="G769" s="152"/>
      <c r="H769" s="213"/>
      <c r="I769" s="213"/>
      <c r="J769" s="18"/>
      <c r="K769" s="18"/>
      <c r="L769" s="11"/>
      <c r="M769" s="42"/>
    </row>
    <row r="770" spans="1:13" ht="13" x14ac:dyDescent="0.15">
      <c r="A770" s="44"/>
      <c r="B770" s="11"/>
      <c r="C770" s="18"/>
      <c r="D770" s="19"/>
      <c r="E770" s="18"/>
      <c r="F770" s="35"/>
      <c r="G770" s="152"/>
      <c r="H770" s="213"/>
      <c r="I770" s="213"/>
      <c r="J770" s="18"/>
      <c r="K770" s="18"/>
      <c r="L770" s="11"/>
      <c r="M770" s="42"/>
    </row>
    <row r="771" spans="1:13" ht="13" x14ac:dyDescent="0.15">
      <c r="A771" s="44"/>
      <c r="B771" s="11"/>
      <c r="C771" s="18"/>
      <c r="D771" s="19"/>
      <c r="E771" s="18"/>
      <c r="F771" s="35"/>
      <c r="G771" s="152"/>
      <c r="H771" s="213"/>
      <c r="I771" s="213"/>
      <c r="J771" s="18"/>
      <c r="K771" s="18"/>
      <c r="L771" s="11"/>
      <c r="M771" s="42"/>
    </row>
    <row r="772" spans="1:13" ht="13" x14ac:dyDescent="0.15">
      <c r="A772" s="44"/>
      <c r="B772" s="11"/>
      <c r="C772" s="18"/>
      <c r="D772" s="19"/>
      <c r="E772" s="18"/>
      <c r="F772" s="35"/>
      <c r="G772" s="152"/>
      <c r="H772" s="213"/>
      <c r="I772" s="213"/>
      <c r="J772" s="18"/>
      <c r="K772" s="18"/>
      <c r="L772" s="11"/>
      <c r="M772" s="42"/>
    </row>
    <row r="773" spans="1:13" ht="13" x14ac:dyDescent="0.15">
      <c r="A773" s="44"/>
      <c r="B773" s="11"/>
      <c r="C773" s="18"/>
      <c r="D773" s="19"/>
      <c r="E773" s="18"/>
      <c r="F773" s="35"/>
      <c r="G773" s="152"/>
      <c r="H773" s="213"/>
      <c r="I773" s="213"/>
      <c r="J773" s="18"/>
      <c r="K773" s="18"/>
      <c r="L773" s="11"/>
      <c r="M773" s="42"/>
    </row>
    <row r="774" spans="1:13" ht="13" x14ac:dyDescent="0.15">
      <c r="A774" s="44"/>
      <c r="B774" s="11"/>
      <c r="C774" s="18"/>
      <c r="D774" s="19"/>
      <c r="E774" s="18"/>
      <c r="F774" s="35"/>
      <c r="G774" s="152"/>
      <c r="H774" s="213"/>
      <c r="I774" s="213"/>
      <c r="J774" s="18"/>
      <c r="K774" s="18"/>
      <c r="L774" s="11"/>
      <c r="M774" s="42"/>
    </row>
    <row r="775" spans="1:13" ht="13" x14ac:dyDescent="0.15">
      <c r="A775" s="44"/>
      <c r="B775" s="11"/>
      <c r="C775" s="18"/>
      <c r="D775" s="19"/>
      <c r="E775" s="18"/>
      <c r="F775" s="35"/>
      <c r="G775" s="152"/>
      <c r="H775" s="213"/>
      <c r="I775" s="213"/>
      <c r="J775" s="18"/>
      <c r="K775" s="18"/>
      <c r="L775" s="11"/>
      <c r="M775" s="42"/>
    </row>
    <row r="776" spans="1:13" ht="13" x14ac:dyDescent="0.15">
      <c r="A776" s="44"/>
      <c r="B776" s="11"/>
      <c r="C776" s="18"/>
      <c r="D776" s="19"/>
      <c r="E776" s="18"/>
      <c r="F776" s="35"/>
      <c r="G776" s="152"/>
      <c r="H776" s="213"/>
      <c r="I776" s="213"/>
      <c r="J776" s="18"/>
      <c r="K776" s="18"/>
      <c r="L776" s="11"/>
      <c r="M776" s="42"/>
    </row>
    <row r="777" spans="1:13" ht="13" x14ac:dyDescent="0.15">
      <c r="A777" s="44"/>
      <c r="B777" s="11"/>
      <c r="C777" s="18"/>
      <c r="D777" s="19"/>
      <c r="E777" s="18"/>
      <c r="F777" s="35"/>
      <c r="G777" s="152"/>
      <c r="H777" s="213"/>
      <c r="I777" s="213"/>
      <c r="J777" s="18"/>
      <c r="K777" s="18"/>
      <c r="L777" s="11"/>
      <c r="M777" s="42"/>
    </row>
    <row r="778" spans="1:13" ht="13" x14ac:dyDescent="0.15">
      <c r="A778" s="44"/>
      <c r="B778" s="11"/>
      <c r="C778" s="18"/>
      <c r="D778" s="19"/>
      <c r="E778" s="18"/>
      <c r="F778" s="35"/>
      <c r="G778" s="152"/>
      <c r="H778" s="213"/>
      <c r="I778" s="213"/>
      <c r="J778" s="18"/>
      <c r="K778" s="18"/>
      <c r="L778" s="11"/>
      <c r="M778" s="42"/>
    </row>
    <row r="779" spans="1:13" ht="13" x14ac:dyDescent="0.15">
      <c r="A779" s="44"/>
      <c r="B779" s="11"/>
      <c r="C779" s="18"/>
      <c r="D779" s="19"/>
      <c r="E779" s="18"/>
      <c r="F779" s="35"/>
      <c r="G779" s="152"/>
      <c r="H779" s="213"/>
      <c r="I779" s="213"/>
      <c r="J779" s="18"/>
      <c r="K779" s="18"/>
      <c r="L779" s="11"/>
      <c r="M779" s="42"/>
    </row>
    <row r="780" spans="1:13" ht="13" x14ac:dyDescent="0.15">
      <c r="A780" s="44"/>
      <c r="B780" s="11"/>
      <c r="C780" s="18"/>
      <c r="D780" s="19"/>
      <c r="E780" s="18"/>
      <c r="F780" s="35"/>
      <c r="G780" s="152"/>
      <c r="H780" s="213"/>
      <c r="I780" s="213"/>
      <c r="J780" s="18"/>
      <c r="K780" s="18"/>
      <c r="L780" s="11"/>
      <c r="M780" s="42"/>
    </row>
    <row r="781" spans="1:13" ht="13" x14ac:dyDescent="0.15">
      <c r="A781" s="44"/>
      <c r="B781" s="11"/>
      <c r="C781" s="18"/>
      <c r="D781" s="19"/>
      <c r="E781" s="18"/>
      <c r="F781" s="35"/>
      <c r="G781" s="152"/>
      <c r="H781" s="213"/>
      <c r="I781" s="213"/>
      <c r="J781" s="18"/>
      <c r="K781" s="18"/>
      <c r="L781" s="11"/>
      <c r="M781" s="42"/>
    </row>
    <row r="782" spans="1:13" ht="13" x14ac:dyDescent="0.15">
      <c r="A782" s="44"/>
      <c r="B782" s="11"/>
      <c r="C782" s="18"/>
      <c r="D782" s="19"/>
      <c r="E782" s="18"/>
      <c r="F782" s="35"/>
      <c r="G782" s="152"/>
      <c r="H782" s="213"/>
      <c r="I782" s="213"/>
      <c r="J782" s="18"/>
      <c r="K782" s="18"/>
      <c r="L782" s="11"/>
      <c r="M782" s="42"/>
    </row>
    <row r="783" spans="1:13" ht="13" x14ac:dyDescent="0.15">
      <c r="A783" s="44"/>
      <c r="B783" s="11"/>
      <c r="C783" s="18"/>
      <c r="D783" s="19"/>
      <c r="E783" s="18"/>
      <c r="F783" s="35"/>
      <c r="G783" s="152"/>
      <c r="H783" s="213"/>
      <c r="I783" s="213"/>
      <c r="J783" s="18"/>
      <c r="K783" s="18"/>
      <c r="L783" s="11"/>
      <c r="M783" s="42"/>
    </row>
    <row r="784" spans="1:13" ht="13" x14ac:dyDescent="0.15">
      <c r="A784" s="44"/>
      <c r="B784" s="11"/>
      <c r="C784" s="18"/>
      <c r="D784" s="19"/>
      <c r="E784" s="18"/>
      <c r="F784" s="35"/>
      <c r="G784" s="152"/>
      <c r="H784" s="213"/>
      <c r="I784" s="213"/>
      <c r="J784" s="18"/>
      <c r="K784" s="18"/>
      <c r="L784" s="11"/>
      <c r="M784" s="42"/>
    </row>
    <row r="785" spans="1:13" ht="13" x14ac:dyDescent="0.15">
      <c r="A785" s="44"/>
      <c r="B785" s="11"/>
      <c r="C785" s="18"/>
      <c r="D785" s="19"/>
      <c r="E785" s="18"/>
      <c r="F785" s="35"/>
      <c r="G785" s="152"/>
      <c r="H785" s="213"/>
      <c r="I785" s="213"/>
      <c r="J785" s="18"/>
      <c r="K785" s="18"/>
      <c r="L785" s="11"/>
      <c r="M785" s="42"/>
    </row>
    <row r="786" spans="1:13" ht="13" x14ac:dyDescent="0.15">
      <c r="A786" s="44"/>
      <c r="B786" s="11"/>
      <c r="C786" s="18"/>
      <c r="D786" s="19"/>
      <c r="E786" s="18"/>
      <c r="F786" s="35"/>
      <c r="G786" s="152"/>
      <c r="H786" s="213"/>
      <c r="I786" s="213"/>
      <c r="J786" s="18"/>
      <c r="K786" s="18"/>
      <c r="L786" s="11"/>
      <c r="M786" s="42"/>
    </row>
    <row r="787" spans="1:13" ht="13" x14ac:dyDescent="0.15">
      <c r="A787" s="44"/>
      <c r="B787" s="11"/>
      <c r="C787" s="18"/>
      <c r="D787" s="19"/>
      <c r="E787" s="18"/>
      <c r="F787" s="35"/>
      <c r="G787" s="152"/>
      <c r="H787" s="213"/>
      <c r="I787" s="213"/>
      <c r="J787" s="18"/>
      <c r="K787" s="18"/>
      <c r="L787" s="11"/>
      <c r="M787" s="42"/>
    </row>
    <row r="788" spans="1:13" ht="13" x14ac:dyDescent="0.15">
      <c r="A788" s="44"/>
      <c r="B788" s="11"/>
      <c r="C788" s="18"/>
      <c r="D788" s="19"/>
      <c r="E788" s="18"/>
      <c r="F788" s="35"/>
      <c r="G788" s="152"/>
      <c r="H788" s="213"/>
      <c r="I788" s="213"/>
      <c r="J788" s="18"/>
      <c r="K788" s="18"/>
      <c r="L788" s="11"/>
      <c r="M788" s="42"/>
    </row>
    <row r="789" spans="1:13" ht="13" x14ac:dyDescent="0.15">
      <c r="A789" s="44"/>
      <c r="B789" s="11"/>
      <c r="C789" s="18"/>
      <c r="D789" s="19"/>
      <c r="E789" s="18"/>
      <c r="F789" s="35"/>
      <c r="G789" s="152"/>
      <c r="H789" s="213"/>
      <c r="I789" s="213"/>
      <c r="J789" s="18"/>
      <c r="K789" s="18"/>
      <c r="L789" s="11"/>
      <c r="M789" s="42"/>
    </row>
    <row r="790" spans="1:13" ht="13" x14ac:dyDescent="0.15">
      <c r="A790" s="44"/>
      <c r="B790" s="11"/>
      <c r="C790" s="18"/>
      <c r="D790" s="19"/>
      <c r="E790" s="18"/>
      <c r="F790" s="35"/>
      <c r="G790" s="152"/>
      <c r="H790" s="213"/>
      <c r="I790" s="213"/>
      <c r="J790" s="18"/>
      <c r="K790" s="18"/>
      <c r="L790" s="11"/>
      <c r="M790" s="42"/>
    </row>
    <row r="791" spans="1:13" ht="13" x14ac:dyDescent="0.15">
      <c r="A791" s="44"/>
      <c r="B791" s="11"/>
      <c r="C791" s="18"/>
      <c r="D791" s="19"/>
      <c r="E791" s="18"/>
      <c r="F791" s="35"/>
      <c r="G791" s="152"/>
      <c r="H791" s="213"/>
      <c r="I791" s="213"/>
      <c r="J791" s="18"/>
      <c r="K791" s="18"/>
      <c r="L791" s="11"/>
      <c r="M791" s="42"/>
    </row>
    <row r="792" spans="1:13" ht="13" x14ac:dyDescent="0.15">
      <c r="A792" s="44"/>
      <c r="B792" s="11"/>
      <c r="C792" s="18"/>
      <c r="D792" s="19"/>
      <c r="E792" s="18"/>
      <c r="F792" s="35"/>
      <c r="G792" s="152"/>
      <c r="H792" s="213"/>
      <c r="I792" s="213"/>
      <c r="J792" s="18"/>
      <c r="K792" s="18"/>
      <c r="L792" s="11"/>
      <c r="M792" s="42"/>
    </row>
    <row r="793" spans="1:13" ht="13" x14ac:dyDescent="0.15">
      <c r="A793" s="44"/>
      <c r="B793" s="11"/>
      <c r="C793" s="18"/>
      <c r="D793" s="19"/>
      <c r="E793" s="18"/>
      <c r="F793" s="35"/>
      <c r="G793" s="152"/>
      <c r="H793" s="213"/>
      <c r="I793" s="213"/>
      <c r="J793" s="18"/>
      <c r="K793" s="18"/>
      <c r="L793" s="11"/>
      <c r="M793" s="42"/>
    </row>
    <row r="794" spans="1:13" ht="13" x14ac:dyDescent="0.15">
      <c r="A794" s="44"/>
      <c r="B794" s="11"/>
      <c r="C794" s="18"/>
      <c r="D794" s="19"/>
      <c r="E794" s="18"/>
      <c r="F794" s="35"/>
      <c r="G794" s="152"/>
      <c r="H794" s="213"/>
      <c r="I794" s="213"/>
      <c r="J794" s="18"/>
      <c r="K794" s="18"/>
      <c r="L794" s="11"/>
      <c r="M794" s="42"/>
    </row>
    <row r="795" spans="1:13" ht="13" x14ac:dyDescent="0.15">
      <c r="A795" s="44"/>
      <c r="B795" s="11"/>
      <c r="C795" s="18"/>
      <c r="D795" s="19"/>
      <c r="E795" s="18"/>
      <c r="F795" s="35"/>
      <c r="G795" s="152"/>
      <c r="H795" s="213"/>
      <c r="I795" s="213"/>
      <c r="J795" s="18"/>
      <c r="K795" s="18"/>
      <c r="L795" s="11"/>
      <c r="M795" s="42"/>
    </row>
    <row r="796" spans="1:13" ht="13" x14ac:dyDescent="0.15">
      <c r="A796" s="44"/>
      <c r="B796" s="11"/>
      <c r="C796" s="18"/>
      <c r="D796" s="19"/>
      <c r="E796" s="18"/>
      <c r="F796" s="35"/>
      <c r="G796" s="152"/>
      <c r="H796" s="213"/>
      <c r="I796" s="213"/>
      <c r="J796" s="18"/>
      <c r="K796" s="18"/>
      <c r="L796" s="11"/>
      <c r="M796" s="42"/>
    </row>
    <row r="797" spans="1:13" ht="13" x14ac:dyDescent="0.15">
      <c r="A797" s="44"/>
      <c r="B797" s="11"/>
      <c r="C797" s="18"/>
      <c r="D797" s="19"/>
      <c r="E797" s="18"/>
      <c r="F797" s="35"/>
      <c r="G797" s="152"/>
      <c r="H797" s="213"/>
      <c r="I797" s="213"/>
      <c r="J797" s="18"/>
      <c r="K797" s="18"/>
      <c r="L797" s="11"/>
      <c r="M797" s="42"/>
    </row>
    <row r="798" spans="1:13" ht="13" x14ac:dyDescent="0.15">
      <c r="A798" s="44"/>
      <c r="B798" s="11"/>
      <c r="C798" s="18"/>
      <c r="D798" s="19"/>
      <c r="E798" s="18"/>
      <c r="F798" s="35"/>
      <c r="G798" s="152"/>
      <c r="H798" s="213"/>
      <c r="I798" s="213"/>
      <c r="J798" s="18"/>
      <c r="K798" s="18"/>
      <c r="L798" s="11"/>
      <c r="M798" s="42"/>
    </row>
    <row r="799" spans="1:13" ht="13" x14ac:dyDescent="0.15">
      <c r="A799" s="44"/>
      <c r="B799" s="11"/>
      <c r="C799" s="18"/>
      <c r="D799" s="19"/>
      <c r="E799" s="18"/>
      <c r="F799" s="35"/>
      <c r="G799" s="152"/>
      <c r="H799" s="213"/>
      <c r="I799" s="213"/>
      <c r="J799" s="18"/>
      <c r="K799" s="18"/>
      <c r="L799" s="11"/>
      <c r="M799" s="42"/>
    </row>
    <row r="800" spans="1:13" ht="13" x14ac:dyDescent="0.15">
      <c r="A800" s="44"/>
      <c r="B800" s="11"/>
      <c r="C800" s="18"/>
      <c r="D800" s="19"/>
      <c r="E800" s="18"/>
      <c r="F800" s="35"/>
      <c r="G800" s="152"/>
      <c r="H800" s="213"/>
      <c r="I800" s="213"/>
      <c r="J800" s="18"/>
      <c r="K800" s="18"/>
      <c r="L800" s="11"/>
      <c r="M800" s="42"/>
    </row>
    <row r="801" spans="1:13" ht="13" x14ac:dyDescent="0.15">
      <c r="A801" s="44"/>
      <c r="B801" s="11"/>
      <c r="C801" s="18"/>
      <c r="D801" s="19"/>
      <c r="E801" s="18"/>
      <c r="F801" s="35"/>
      <c r="G801" s="152"/>
      <c r="H801" s="213"/>
      <c r="I801" s="213"/>
      <c r="J801" s="18"/>
      <c r="K801" s="18"/>
      <c r="L801" s="11"/>
      <c r="M801" s="42"/>
    </row>
    <row r="802" spans="1:13" ht="13" x14ac:dyDescent="0.15">
      <c r="A802" s="44"/>
      <c r="B802" s="11"/>
      <c r="C802" s="18"/>
      <c r="D802" s="19"/>
      <c r="E802" s="18"/>
      <c r="F802" s="35"/>
      <c r="G802" s="152"/>
      <c r="H802" s="213"/>
      <c r="I802" s="213"/>
      <c r="J802" s="18"/>
      <c r="K802" s="18"/>
      <c r="L802" s="11"/>
      <c r="M802" s="42"/>
    </row>
    <row r="803" spans="1:13" ht="13" x14ac:dyDescent="0.15">
      <c r="A803" s="44"/>
      <c r="B803" s="11"/>
      <c r="C803" s="18"/>
      <c r="D803" s="19"/>
      <c r="E803" s="18"/>
      <c r="F803" s="35"/>
      <c r="G803" s="152"/>
      <c r="H803" s="213"/>
      <c r="I803" s="213"/>
      <c r="J803" s="18"/>
      <c r="K803" s="18"/>
      <c r="L803" s="11"/>
      <c r="M803" s="42"/>
    </row>
    <row r="804" spans="1:13" ht="13" x14ac:dyDescent="0.15">
      <c r="A804" s="44"/>
      <c r="B804" s="11"/>
      <c r="C804" s="18"/>
      <c r="D804" s="19"/>
      <c r="E804" s="18"/>
      <c r="F804" s="35"/>
      <c r="G804" s="152"/>
      <c r="H804" s="213"/>
      <c r="I804" s="213"/>
      <c r="J804" s="18"/>
      <c r="K804" s="18"/>
      <c r="L804" s="11"/>
      <c r="M804" s="42"/>
    </row>
    <row r="805" spans="1:13" ht="13" x14ac:dyDescent="0.15">
      <c r="A805" s="44"/>
      <c r="B805" s="11"/>
      <c r="C805" s="18"/>
      <c r="D805" s="19"/>
      <c r="E805" s="18"/>
      <c r="F805" s="35"/>
      <c r="G805" s="152"/>
      <c r="H805" s="213"/>
      <c r="I805" s="213"/>
      <c r="J805" s="18"/>
      <c r="K805" s="18"/>
      <c r="L805" s="11"/>
      <c r="M805" s="42"/>
    </row>
    <row r="806" spans="1:13" ht="13" x14ac:dyDescent="0.15">
      <c r="A806" s="44"/>
      <c r="B806" s="11"/>
      <c r="C806" s="18"/>
      <c r="D806" s="19"/>
      <c r="E806" s="18"/>
      <c r="F806" s="35"/>
      <c r="G806" s="152"/>
      <c r="H806" s="213"/>
      <c r="I806" s="213"/>
      <c r="J806" s="18"/>
      <c r="K806" s="18"/>
      <c r="L806" s="11"/>
      <c r="M806" s="42"/>
    </row>
    <row r="807" spans="1:13" ht="13" x14ac:dyDescent="0.15">
      <c r="A807" s="44"/>
      <c r="B807" s="11"/>
      <c r="C807" s="18"/>
      <c r="D807" s="19"/>
      <c r="E807" s="18"/>
      <c r="F807" s="35"/>
      <c r="G807" s="152"/>
      <c r="H807" s="213"/>
      <c r="I807" s="213"/>
      <c r="J807" s="18"/>
      <c r="K807" s="18"/>
      <c r="L807" s="11"/>
      <c r="M807" s="42"/>
    </row>
    <row r="808" spans="1:13" ht="13" x14ac:dyDescent="0.15">
      <c r="A808" s="44"/>
      <c r="B808" s="11"/>
      <c r="C808" s="18"/>
      <c r="D808" s="19"/>
      <c r="E808" s="18"/>
      <c r="F808" s="35"/>
      <c r="G808" s="152"/>
      <c r="H808" s="213"/>
      <c r="I808" s="213"/>
      <c r="J808" s="18"/>
      <c r="K808" s="18"/>
      <c r="L808" s="11"/>
      <c r="M808" s="42"/>
    </row>
    <row r="809" spans="1:13" ht="13" x14ac:dyDescent="0.15">
      <c r="A809" s="44"/>
      <c r="B809" s="11"/>
      <c r="C809" s="18"/>
      <c r="D809" s="19"/>
      <c r="E809" s="18"/>
      <c r="F809" s="35"/>
      <c r="G809" s="152"/>
      <c r="H809" s="213"/>
      <c r="I809" s="213"/>
      <c r="J809" s="18"/>
      <c r="K809" s="18"/>
      <c r="L809" s="11"/>
      <c r="M809" s="42"/>
    </row>
    <row r="810" spans="1:13" ht="13" x14ac:dyDescent="0.15">
      <c r="A810" s="44"/>
      <c r="B810" s="11"/>
      <c r="C810" s="18"/>
      <c r="D810" s="19"/>
      <c r="E810" s="18"/>
      <c r="F810" s="35"/>
      <c r="G810" s="152"/>
      <c r="H810" s="213"/>
      <c r="I810" s="213"/>
      <c r="J810" s="18"/>
      <c r="K810" s="18"/>
      <c r="L810" s="11"/>
      <c r="M810" s="42"/>
    </row>
    <row r="811" spans="1:13" ht="13" x14ac:dyDescent="0.15">
      <c r="A811" s="44"/>
      <c r="B811" s="11"/>
      <c r="C811" s="18"/>
      <c r="D811" s="19"/>
      <c r="E811" s="18"/>
      <c r="F811" s="35"/>
      <c r="G811" s="152"/>
      <c r="H811" s="213"/>
      <c r="I811" s="213"/>
      <c r="J811" s="18"/>
      <c r="K811" s="18"/>
      <c r="L811" s="11"/>
      <c r="M811" s="42"/>
    </row>
    <row r="812" spans="1:13" ht="13" x14ac:dyDescent="0.15">
      <c r="A812" s="44"/>
      <c r="B812" s="11"/>
      <c r="C812" s="18"/>
      <c r="D812" s="19"/>
      <c r="E812" s="18"/>
      <c r="F812" s="35"/>
      <c r="G812" s="152"/>
      <c r="H812" s="213"/>
      <c r="I812" s="213"/>
      <c r="J812" s="18"/>
      <c r="K812" s="18"/>
      <c r="L812" s="11"/>
      <c r="M812" s="42"/>
    </row>
    <row r="813" spans="1:13" ht="13" x14ac:dyDescent="0.15">
      <c r="A813" s="44"/>
      <c r="B813" s="11"/>
      <c r="C813" s="18"/>
      <c r="D813" s="19"/>
      <c r="E813" s="18"/>
      <c r="F813" s="35"/>
      <c r="G813" s="152"/>
      <c r="H813" s="213"/>
      <c r="I813" s="213"/>
      <c r="J813" s="18"/>
      <c r="K813" s="18"/>
      <c r="L813" s="11"/>
      <c r="M813" s="42"/>
    </row>
    <row r="814" spans="1:13" ht="13" x14ac:dyDescent="0.15">
      <c r="A814" s="44"/>
      <c r="B814" s="11"/>
      <c r="C814" s="18"/>
      <c r="D814" s="19"/>
      <c r="E814" s="18"/>
      <c r="F814" s="35"/>
      <c r="G814" s="152"/>
      <c r="H814" s="213"/>
      <c r="I814" s="213"/>
      <c r="J814" s="18"/>
      <c r="K814" s="18"/>
      <c r="L814" s="11"/>
      <c r="M814" s="42"/>
    </row>
    <row r="815" spans="1:13" ht="13" x14ac:dyDescent="0.15">
      <c r="A815" s="44"/>
      <c r="B815" s="11"/>
      <c r="C815" s="18"/>
      <c r="D815" s="19"/>
      <c r="E815" s="18"/>
      <c r="F815" s="35"/>
      <c r="G815" s="152"/>
      <c r="H815" s="213"/>
      <c r="I815" s="213"/>
      <c r="J815" s="18"/>
      <c r="K815" s="18"/>
      <c r="L815" s="11"/>
      <c r="M815" s="42"/>
    </row>
    <row r="816" spans="1:13" ht="13" x14ac:dyDescent="0.15">
      <c r="A816" s="44"/>
      <c r="B816" s="11"/>
      <c r="C816" s="18"/>
      <c r="D816" s="19"/>
      <c r="E816" s="18"/>
      <c r="F816" s="35"/>
      <c r="G816" s="152"/>
      <c r="H816" s="213"/>
      <c r="I816" s="213"/>
      <c r="J816" s="18"/>
      <c r="K816" s="18"/>
      <c r="L816" s="11"/>
      <c r="M816" s="42"/>
    </row>
    <row r="817" spans="1:13" ht="13" x14ac:dyDescent="0.15">
      <c r="A817" s="44"/>
      <c r="B817" s="11"/>
      <c r="C817" s="18"/>
      <c r="D817" s="19"/>
      <c r="E817" s="18"/>
      <c r="F817" s="35"/>
      <c r="G817" s="152"/>
      <c r="H817" s="213"/>
      <c r="I817" s="213"/>
      <c r="J817" s="18"/>
      <c r="K817" s="18"/>
      <c r="L817" s="11"/>
      <c r="M817" s="42"/>
    </row>
    <row r="818" spans="1:13" ht="13" x14ac:dyDescent="0.15">
      <c r="A818" s="44"/>
      <c r="B818" s="11"/>
      <c r="C818" s="18"/>
      <c r="D818" s="19"/>
      <c r="E818" s="18"/>
      <c r="F818" s="35"/>
      <c r="G818" s="152"/>
      <c r="H818" s="213"/>
      <c r="I818" s="213"/>
      <c r="J818" s="18"/>
      <c r="K818" s="18"/>
      <c r="L818" s="11"/>
      <c r="M818" s="42"/>
    </row>
    <row r="819" spans="1:13" ht="13" x14ac:dyDescent="0.15">
      <c r="A819" s="44"/>
      <c r="B819" s="11"/>
      <c r="C819" s="18"/>
      <c r="D819" s="19"/>
      <c r="E819" s="18"/>
      <c r="F819" s="35"/>
      <c r="G819" s="152"/>
      <c r="H819" s="213"/>
      <c r="I819" s="213"/>
      <c r="J819" s="18"/>
      <c r="K819" s="18"/>
      <c r="L819" s="11"/>
      <c r="M819" s="42"/>
    </row>
    <row r="820" spans="1:13" ht="13" x14ac:dyDescent="0.15">
      <c r="A820" s="44"/>
      <c r="B820" s="11"/>
      <c r="C820" s="18"/>
      <c r="D820" s="19"/>
      <c r="E820" s="18"/>
      <c r="F820" s="35"/>
      <c r="G820" s="152"/>
      <c r="H820" s="213"/>
      <c r="I820" s="213"/>
      <c r="J820" s="18"/>
      <c r="K820" s="18"/>
      <c r="L820" s="11"/>
      <c r="M820" s="42"/>
    </row>
    <row r="821" spans="1:13" ht="13" x14ac:dyDescent="0.15">
      <c r="A821" s="44"/>
      <c r="B821" s="11"/>
      <c r="C821" s="18"/>
      <c r="D821" s="19"/>
      <c r="E821" s="18"/>
      <c r="F821" s="35"/>
      <c r="G821" s="152"/>
      <c r="H821" s="213"/>
      <c r="I821" s="213"/>
      <c r="J821" s="18"/>
      <c r="K821" s="18"/>
      <c r="L821" s="11"/>
      <c r="M821" s="42"/>
    </row>
    <row r="822" spans="1:13" ht="13" x14ac:dyDescent="0.15">
      <c r="A822" s="44"/>
      <c r="B822" s="11"/>
      <c r="C822" s="18"/>
      <c r="D822" s="19"/>
      <c r="E822" s="18"/>
      <c r="F822" s="35"/>
      <c r="G822" s="152"/>
      <c r="H822" s="213"/>
      <c r="I822" s="213"/>
      <c r="J822" s="18"/>
      <c r="K822" s="18"/>
      <c r="L822" s="11"/>
      <c r="M822" s="42"/>
    </row>
    <row r="823" spans="1:13" ht="13" x14ac:dyDescent="0.15">
      <c r="A823" s="44"/>
      <c r="B823" s="11"/>
      <c r="C823" s="18"/>
      <c r="D823" s="19"/>
      <c r="E823" s="18"/>
      <c r="F823" s="35"/>
      <c r="G823" s="152"/>
      <c r="H823" s="213"/>
      <c r="I823" s="213"/>
      <c r="J823" s="18"/>
      <c r="K823" s="18"/>
      <c r="L823" s="11"/>
      <c r="M823" s="42"/>
    </row>
    <row r="824" spans="1:13" ht="13" x14ac:dyDescent="0.15">
      <c r="A824" s="44"/>
      <c r="B824" s="11"/>
      <c r="C824" s="18"/>
      <c r="D824" s="19"/>
      <c r="E824" s="18"/>
      <c r="F824" s="35"/>
      <c r="G824" s="152"/>
      <c r="H824" s="213"/>
      <c r="I824" s="213"/>
      <c r="J824" s="18"/>
      <c r="K824" s="18"/>
      <c r="L824" s="11"/>
      <c r="M824" s="42"/>
    </row>
    <row r="825" spans="1:13" ht="13" x14ac:dyDescent="0.15">
      <c r="A825" s="44"/>
      <c r="B825" s="11"/>
      <c r="C825" s="18"/>
      <c r="D825" s="19"/>
      <c r="E825" s="18"/>
      <c r="F825" s="35"/>
      <c r="G825" s="152"/>
      <c r="H825" s="213"/>
      <c r="I825" s="213"/>
      <c r="J825" s="18"/>
      <c r="K825" s="18"/>
      <c r="L825" s="11"/>
      <c r="M825" s="42"/>
    </row>
    <row r="826" spans="1:13" ht="13" x14ac:dyDescent="0.15">
      <c r="A826" s="44"/>
      <c r="B826" s="11"/>
      <c r="C826" s="18"/>
      <c r="D826" s="19"/>
      <c r="E826" s="18"/>
      <c r="F826" s="35"/>
      <c r="G826" s="152"/>
      <c r="H826" s="213"/>
      <c r="I826" s="213"/>
      <c r="J826" s="18"/>
      <c r="K826" s="18"/>
      <c r="L826" s="11"/>
      <c r="M826" s="42"/>
    </row>
    <row r="827" spans="1:13" ht="13" x14ac:dyDescent="0.15">
      <c r="A827" s="44"/>
      <c r="B827" s="11"/>
      <c r="C827" s="18"/>
      <c r="D827" s="19"/>
      <c r="E827" s="18"/>
      <c r="F827" s="35"/>
      <c r="G827" s="152"/>
      <c r="H827" s="213"/>
      <c r="I827" s="213"/>
      <c r="J827" s="18"/>
      <c r="K827" s="18"/>
      <c r="L827" s="11"/>
      <c r="M827" s="42"/>
    </row>
    <row r="828" spans="1:13" ht="13" x14ac:dyDescent="0.15">
      <c r="A828" s="44"/>
      <c r="B828" s="11"/>
      <c r="C828" s="18"/>
      <c r="D828" s="19"/>
      <c r="E828" s="18"/>
      <c r="F828" s="35"/>
      <c r="G828" s="152"/>
      <c r="H828" s="213"/>
      <c r="I828" s="213"/>
      <c r="J828" s="18"/>
      <c r="K828" s="18"/>
      <c r="L828" s="11"/>
      <c r="M828" s="42"/>
    </row>
    <row r="829" spans="1:13" ht="13" x14ac:dyDescent="0.15">
      <c r="A829" s="44"/>
      <c r="B829" s="11"/>
      <c r="C829" s="18"/>
      <c r="D829" s="19"/>
      <c r="E829" s="18"/>
      <c r="F829" s="35"/>
      <c r="G829" s="152"/>
      <c r="H829" s="213"/>
      <c r="I829" s="213"/>
      <c r="J829" s="18"/>
      <c r="K829" s="18"/>
      <c r="L829" s="11"/>
      <c r="M829" s="42"/>
    </row>
    <row r="830" spans="1:13" ht="13" x14ac:dyDescent="0.15">
      <c r="A830" s="44"/>
      <c r="B830" s="11"/>
      <c r="C830" s="18"/>
      <c r="D830" s="19"/>
      <c r="E830" s="18"/>
      <c r="F830" s="35"/>
      <c r="G830" s="152"/>
      <c r="H830" s="213"/>
      <c r="I830" s="213"/>
      <c r="J830" s="18"/>
      <c r="K830" s="18"/>
      <c r="L830" s="11"/>
      <c r="M830" s="42"/>
    </row>
    <row r="831" spans="1:13" ht="13" x14ac:dyDescent="0.15">
      <c r="A831" s="44"/>
      <c r="B831" s="11"/>
      <c r="C831" s="18"/>
      <c r="D831" s="19"/>
      <c r="E831" s="18"/>
      <c r="F831" s="35"/>
      <c r="G831" s="152"/>
      <c r="H831" s="213"/>
      <c r="I831" s="213"/>
      <c r="J831" s="18"/>
      <c r="K831" s="18"/>
      <c r="L831" s="11"/>
      <c r="M831" s="42"/>
    </row>
    <row r="832" spans="1:13" ht="13" x14ac:dyDescent="0.15">
      <c r="A832" s="44"/>
      <c r="B832" s="11"/>
      <c r="C832" s="18"/>
      <c r="D832" s="19"/>
      <c r="E832" s="18"/>
      <c r="F832" s="35"/>
      <c r="G832" s="152"/>
      <c r="H832" s="213"/>
      <c r="I832" s="213"/>
      <c r="J832" s="18"/>
      <c r="K832" s="18"/>
      <c r="L832" s="11"/>
      <c r="M832" s="42"/>
    </row>
    <row r="833" spans="1:13" ht="13" x14ac:dyDescent="0.15">
      <c r="A833" s="44"/>
      <c r="B833" s="11"/>
      <c r="C833" s="18"/>
      <c r="D833" s="19"/>
      <c r="E833" s="18"/>
      <c r="F833" s="35"/>
      <c r="G833" s="152"/>
      <c r="H833" s="213"/>
      <c r="I833" s="213"/>
      <c r="J833" s="18"/>
      <c r="K833" s="18"/>
      <c r="L833" s="11"/>
      <c r="M833" s="42"/>
    </row>
    <row r="834" spans="1:13" ht="13" x14ac:dyDescent="0.15">
      <c r="A834" s="44"/>
      <c r="B834" s="11"/>
      <c r="C834" s="18"/>
      <c r="D834" s="19"/>
      <c r="E834" s="18"/>
      <c r="F834" s="35"/>
      <c r="G834" s="152"/>
      <c r="H834" s="213"/>
      <c r="I834" s="213"/>
      <c r="J834" s="18"/>
      <c r="K834" s="18"/>
      <c r="L834" s="11"/>
      <c r="M834" s="42"/>
    </row>
    <row r="835" spans="1:13" ht="13" x14ac:dyDescent="0.15">
      <c r="A835" s="44"/>
      <c r="B835" s="11"/>
      <c r="C835" s="18"/>
      <c r="D835" s="19"/>
      <c r="E835" s="18"/>
      <c r="F835" s="35"/>
      <c r="G835" s="152"/>
      <c r="H835" s="213"/>
      <c r="I835" s="213"/>
      <c r="J835" s="18"/>
      <c r="K835" s="18"/>
      <c r="L835" s="11"/>
      <c r="M835" s="42"/>
    </row>
    <row r="836" spans="1:13" ht="13" x14ac:dyDescent="0.15">
      <c r="A836" s="44"/>
      <c r="B836" s="11"/>
      <c r="C836" s="18"/>
      <c r="D836" s="19"/>
      <c r="E836" s="18"/>
      <c r="F836" s="35"/>
      <c r="G836" s="152"/>
      <c r="H836" s="213"/>
      <c r="I836" s="213"/>
      <c r="J836" s="18"/>
      <c r="K836" s="18"/>
      <c r="L836" s="11"/>
      <c r="M836" s="42"/>
    </row>
    <row r="837" spans="1:13" ht="13" x14ac:dyDescent="0.15">
      <c r="A837" s="44"/>
      <c r="B837" s="11"/>
      <c r="C837" s="18"/>
      <c r="D837" s="19"/>
      <c r="E837" s="18"/>
      <c r="F837" s="35"/>
      <c r="G837" s="152"/>
      <c r="H837" s="213"/>
      <c r="I837" s="213"/>
      <c r="J837" s="18"/>
      <c r="K837" s="18"/>
      <c r="L837" s="11"/>
      <c r="M837" s="42"/>
    </row>
    <row r="838" spans="1:13" ht="13" x14ac:dyDescent="0.15">
      <c r="A838" s="44"/>
      <c r="B838" s="11"/>
      <c r="C838" s="18"/>
      <c r="D838" s="19"/>
      <c r="E838" s="18"/>
      <c r="F838" s="35"/>
      <c r="G838" s="152"/>
      <c r="H838" s="213"/>
      <c r="I838" s="213"/>
      <c r="J838" s="18"/>
      <c r="K838" s="18"/>
      <c r="L838" s="11"/>
      <c r="M838" s="42"/>
    </row>
    <row r="839" spans="1:13" ht="13" x14ac:dyDescent="0.15">
      <c r="A839" s="44"/>
      <c r="B839" s="11"/>
      <c r="C839" s="18"/>
      <c r="D839" s="19"/>
      <c r="E839" s="18"/>
      <c r="F839" s="35"/>
      <c r="G839" s="152"/>
      <c r="H839" s="213"/>
      <c r="I839" s="213"/>
      <c r="J839" s="18"/>
      <c r="K839" s="18"/>
      <c r="L839" s="11"/>
      <c r="M839" s="42"/>
    </row>
    <row r="840" spans="1:13" ht="13" x14ac:dyDescent="0.15">
      <c r="A840" s="44"/>
      <c r="B840" s="11"/>
      <c r="C840" s="18"/>
      <c r="D840" s="19"/>
      <c r="E840" s="18"/>
      <c r="F840" s="35"/>
      <c r="G840" s="152"/>
      <c r="H840" s="213"/>
      <c r="I840" s="213"/>
      <c r="J840" s="18"/>
      <c r="K840" s="18"/>
      <c r="L840" s="11"/>
      <c r="M840" s="42"/>
    </row>
    <row r="841" spans="1:13" ht="13" x14ac:dyDescent="0.15">
      <c r="A841" s="44"/>
      <c r="B841" s="11"/>
      <c r="C841" s="18"/>
      <c r="D841" s="19"/>
      <c r="E841" s="18"/>
      <c r="F841" s="35"/>
      <c r="G841" s="152"/>
      <c r="H841" s="213"/>
      <c r="I841" s="213"/>
      <c r="J841" s="18"/>
      <c r="K841" s="18"/>
      <c r="L841" s="11"/>
      <c r="M841" s="42"/>
    </row>
    <row r="842" spans="1:13" ht="13" x14ac:dyDescent="0.15">
      <c r="A842" s="44"/>
      <c r="B842" s="11"/>
      <c r="C842" s="18"/>
      <c r="D842" s="19"/>
      <c r="E842" s="18"/>
      <c r="F842" s="35"/>
      <c r="G842" s="152"/>
      <c r="H842" s="213"/>
      <c r="I842" s="213"/>
      <c r="J842" s="18"/>
      <c r="K842" s="18"/>
      <c r="L842" s="11"/>
      <c r="M842" s="42"/>
    </row>
    <row r="843" spans="1:13" ht="13" x14ac:dyDescent="0.15">
      <c r="A843" s="44"/>
      <c r="B843" s="11"/>
      <c r="C843" s="18"/>
      <c r="D843" s="19"/>
      <c r="E843" s="18"/>
      <c r="F843" s="35"/>
      <c r="G843" s="152"/>
      <c r="H843" s="213"/>
      <c r="I843" s="213"/>
      <c r="J843" s="18"/>
      <c r="K843" s="18"/>
      <c r="L843" s="11"/>
      <c r="M843" s="42"/>
    </row>
    <row r="844" spans="1:13" ht="13" x14ac:dyDescent="0.15">
      <c r="A844" s="44"/>
      <c r="B844" s="11"/>
      <c r="C844" s="18"/>
      <c r="D844" s="19"/>
      <c r="E844" s="18"/>
      <c r="F844" s="35"/>
      <c r="G844" s="152"/>
      <c r="H844" s="213"/>
      <c r="I844" s="213"/>
      <c r="J844" s="18"/>
      <c r="K844" s="18"/>
      <c r="L844" s="11"/>
      <c r="M844" s="42"/>
    </row>
    <row r="845" spans="1:13" ht="13" x14ac:dyDescent="0.15">
      <c r="A845" s="44"/>
      <c r="B845" s="11"/>
      <c r="C845" s="18"/>
      <c r="D845" s="19"/>
      <c r="E845" s="18"/>
      <c r="F845" s="35"/>
      <c r="G845" s="152"/>
      <c r="H845" s="213"/>
      <c r="I845" s="213"/>
      <c r="J845" s="18"/>
      <c r="K845" s="18"/>
      <c r="L845" s="11"/>
      <c r="M845" s="42"/>
    </row>
    <row r="846" spans="1:13" ht="13" x14ac:dyDescent="0.15">
      <c r="A846" s="44"/>
      <c r="B846" s="11"/>
      <c r="C846" s="18"/>
      <c r="D846" s="19"/>
      <c r="E846" s="18"/>
      <c r="F846" s="35"/>
      <c r="G846" s="152"/>
      <c r="H846" s="213"/>
      <c r="I846" s="213"/>
      <c r="J846" s="18"/>
      <c r="K846" s="18"/>
      <c r="L846" s="11"/>
      <c r="M846" s="42"/>
    </row>
    <row r="847" spans="1:13" ht="13" x14ac:dyDescent="0.15">
      <c r="A847" s="44"/>
      <c r="B847" s="11"/>
      <c r="C847" s="18"/>
      <c r="D847" s="19"/>
      <c r="E847" s="18"/>
      <c r="F847" s="35"/>
      <c r="G847" s="152"/>
      <c r="H847" s="213"/>
      <c r="I847" s="213"/>
      <c r="J847" s="18"/>
      <c r="K847" s="18"/>
      <c r="L847" s="11"/>
      <c r="M847" s="42"/>
    </row>
    <row r="848" spans="1:13" ht="13" x14ac:dyDescent="0.15">
      <c r="A848" s="44"/>
      <c r="B848" s="11"/>
      <c r="C848" s="18"/>
      <c r="D848" s="19"/>
      <c r="E848" s="18"/>
      <c r="F848" s="35"/>
      <c r="G848" s="152"/>
      <c r="H848" s="213"/>
      <c r="I848" s="213"/>
      <c r="J848" s="18"/>
      <c r="K848" s="18"/>
      <c r="L848" s="11"/>
      <c r="M848" s="42"/>
    </row>
    <row r="849" spans="1:13" ht="13" x14ac:dyDescent="0.15">
      <c r="A849" s="44"/>
      <c r="B849" s="11"/>
      <c r="C849" s="18"/>
      <c r="D849" s="19"/>
      <c r="E849" s="18"/>
      <c r="F849" s="35"/>
      <c r="G849" s="152"/>
      <c r="H849" s="213"/>
      <c r="I849" s="213"/>
      <c r="J849" s="18"/>
      <c r="K849" s="18"/>
      <c r="L849" s="11"/>
      <c r="M849" s="42"/>
    </row>
    <row r="850" spans="1:13" ht="13" x14ac:dyDescent="0.15">
      <c r="A850" s="44"/>
      <c r="B850" s="11"/>
      <c r="C850" s="18"/>
      <c r="D850" s="19"/>
      <c r="E850" s="18"/>
      <c r="F850" s="35"/>
      <c r="G850" s="152"/>
      <c r="H850" s="213"/>
      <c r="I850" s="213"/>
      <c r="J850" s="18"/>
      <c r="K850" s="18"/>
      <c r="L850" s="11"/>
      <c r="M850" s="42"/>
    </row>
    <row r="851" spans="1:13" ht="13" x14ac:dyDescent="0.15">
      <c r="A851" s="44"/>
      <c r="B851" s="11"/>
      <c r="C851" s="18"/>
      <c r="D851" s="19"/>
      <c r="E851" s="18"/>
      <c r="F851" s="35"/>
      <c r="G851" s="152"/>
      <c r="H851" s="213"/>
      <c r="I851" s="213"/>
      <c r="J851" s="18"/>
      <c r="K851" s="18"/>
      <c r="L851" s="11"/>
      <c r="M851" s="42"/>
    </row>
    <row r="852" spans="1:13" ht="13" x14ac:dyDescent="0.15">
      <c r="A852" s="44"/>
      <c r="B852" s="11"/>
      <c r="C852" s="18"/>
      <c r="D852" s="19"/>
      <c r="E852" s="18"/>
      <c r="F852" s="35"/>
      <c r="G852" s="152"/>
      <c r="H852" s="213"/>
      <c r="I852" s="213"/>
      <c r="J852" s="18"/>
      <c r="K852" s="18"/>
      <c r="L852" s="11"/>
      <c r="M852" s="42"/>
    </row>
    <row r="853" spans="1:13" ht="13" x14ac:dyDescent="0.15">
      <c r="A853" s="44"/>
      <c r="B853" s="11"/>
      <c r="C853" s="18"/>
      <c r="D853" s="19"/>
      <c r="E853" s="18"/>
      <c r="F853" s="35"/>
      <c r="G853" s="152"/>
      <c r="H853" s="213"/>
      <c r="I853" s="213"/>
      <c r="J853" s="18"/>
      <c r="K853" s="18"/>
      <c r="L853" s="11"/>
      <c r="M853" s="42"/>
    </row>
    <row r="854" spans="1:13" ht="13" x14ac:dyDescent="0.15">
      <c r="A854" s="44"/>
      <c r="B854" s="11"/>
      <c r="C854" s="18"/>
      <c r="D854" s="19"/>
      <c r="E854" s="18"/>
      <c r="F854" s="35"/>
      <c r="G854" s="152"/>
      <c r="H854" s="213"/>
      <c r="I854" s="213"/>
      <c r="J854" s="18"/>
      <c r="K854" s="18"/>
      <c r="L854" s="11"/>
      <c r="M854" s="42"/>
    </row>
    <row r="855" spans="1:13" ht="13" x14ac:dyDescent="0.15">
      <c r="A855" s="44"/>
      <c r="B855" s="11"/>
      <c r="C855" s="18"/>
      <c r="D855" s="19"/>
      <c r="E855" s="18"/>
      <c r="F855" s="35"/>
      <c r="G855" s="152"/>
      <c r="H855" s="213"/>
      <c r="I855" s="213"/>
      <c r="J855" s="18"/>
      <c r="K855" s="18"/>
      <c r="L855" s="11"/>
      <c r="M855" s="42"/>
    </row>
    <row r="856" spans="1:13" ht="13" x14ac:dyDescent="0.15">
      <c r="A856" s="44"/>
      <c r="B856" s="11"/>
      <c r="C856" s="18"/>
      <c r="D856" s="19"/>
      <c r="E856" s="18"/>
      <c r="F856" s="35"/>
      <c r="G856" s="152"/>
      <c r="H856" s="213"/>
      <c r="I856" s="213"/>
      <c r="J856" s="18"/>
      <c r="K856" s="18"/>
      <c r="L856" s="11"/>
      <c r="M856" s="42"/>
    </row>
    <row r="857" spans="1:13" ht="13" x14ac:dyDescent="0.15">
      <c r="A857" s="44"/>
      <c r="B857" s="11"/>
      <c r="C857" s="18"/>
      <c r="D857" s="19"/>
      <c r="E857" s="18"/>
      <c r="F857" s="35"/>
      <c r="G857" s="152"/>
      <c r="H857" s="213"/>
      <c r="I857" s="213"/>
      <c r="J857" s="18"/>
      <c r="K857" s="18"/>
      <c r="L857" s="11"/>
      <c r="M857" s="42"/>
    </row>
    <row r="858" spans="1:13" ht="13" x14ac:dyDescent="0.15">
      <c r="A858" s="44"/>
      <c r="B858" s="11"/>
      <c r="C858" s="18"/>
      <c r="D858" s="19"/>
      <c r="E858" s="18"/>
      <c r="F858" s="35"/>
      <c r="G858" s="152"/>
      <c r="H858" s="213"/>
      <c r="I858" s="213"/>
      <c r="J858" s="18"/>
      <c r="K858" s="18"/>
      <c r="L858" s="11"/>
      <c r="M858" s="42"/>
    </row>
    <row r="859" spans="1:13" ht="13" x14ac:dyDescent="0.15">
      <c r="A859" s="44"/>
      <c r="B859" s="11"/>
      <c r="C859" s="18"/>
      <c r="D859" s="19"/>
      <c r="E859" s="18"/>
      <c r="F859" s="35"/>
      <c r="G859" s="152"/>
      <c r="H859" s="213"/>
      <c r="I859" s="213"/>
      <c r="J859" s="18"/>
      <c r="K859" s="18"/>
      <c r="L859" s="11"/>
      <c r="M859" s="42"/>
    </row>
    <row r="860" spans="1:13" ht="13" x14ac:dyDescent="0.15">
      <c r="A860" s="44"/>
      <c r="B860" s="11"/>
      <c r="C860" s="18"/>
      <c r="D860" s="19"/>
      <c r="E860" s="18"/>
      <c r="F860" s="35"/>
      <c r="G860" s="152"/>
      <c r="H860" s="213"/>
      <c r="I860" s="213"/>
      <c r="J860" s="18"/>
      <c r="K860" s="18"/>
      <c r="L860" s="11"/>
      <c r="M860" s="42"/>
    </row>
    <row r="861" spans="1:13" ht="13" x14ac:dyDescent="0.15">
      <c r="A861" s="44"/>
      <c r="B861" s="11"/>
      <c r="C861" s="18"/>
      <c r="D861" s="19"/>
      <c r="E861" s="18"/>
      <c r="F861" s="35"/>
      <c r="G861" s="152"/>
      <c r="H861" s="213"/>
      <c r="I861" s="213"/>
      <c r="J861" s="18"/>
      <c r="K861" s="18"/>
      <c r="L861" s="11"/>
      <c r="M861" s="42"/>
    </row>
    <row r="862" spans="1:13" ht="13" x14ac:dyDescent="0.15">
      <c r="A862" s="44"/>
      <c r="B862" s="11"/>
      <c r="C862" s="18"/>
      <c r="D862" s="19"/>
      <c r="E862" s="18"/>
      <c r="F862" s="35"/>
      <c r="G862" s="152"/>
      <c r="H862" s="213"/>
      <c r="I862" s="213"/>
      <c r="J862" s="18"/>
      <c r="K862" s="18"/>
      <c r="L862" s="11"/>
      <c r="M862" s="42"/>
    </row>
    <row r="863" spans="1:13" ht="13" x14ac:dyDescent="0.15">
      <c r="A863" s="44"/>
      <c r="B863" s="11"/>
      <c r="C863" s="18"/>
      <c r="D863" s="19"/>
      <c r="E863" s="18"/>
      <c r="F863" s="35"/>
      <c r="G863" s="152"/>
      <c r="H863" s="213"/>
      <c r="I863" s="213"/>
      <c r="J863" s="18"/>
      <c r="K863" s="18"/>
      <c r="L863" s="11"/>
      <c r="M863" s="42"/>
    </row>
    <row r="864" spans="1:13" ht="13" x14ac:dyDescent="0.15">
      <c r="A864" s="44"/>
      <c r="B864" s="11"/>
      <c r="C864" s="18"/>
      <c r="D864" s="19"/>
      <c r="E864" s="18"/>
      <c r="F864" s="35"/>
      <c r="G864" s="152"/>
      <c r="H864" s="213"/>
      <c r="I864" s="213"/>
      <c r="J864" s="18"/>
      <c r="K864" s="18"/>
      <c r="L864" s="11"/>
      <c r="M864" s="42"/>
    </row>
    <row r="865" spans="1:13" ht="13" x14ac:dyDescent="0.15">
      <c r="A865" s="44"/>
      <c r="B865" s="11"/>
      <c r="C865" s="18"/>
      <c r="D865" s="19"/>
      <c r="E865" s="18"/>
      <c r="F865" s="35"/>
      <c r="G865" s="152"/>
      <c r="H865" s="213"/>
      <c r="I865" s="213"/>
      <c r="J865" s="18"/>
      <c r="K865" s="18"/>
      <c r="L865" s="11"/>
      <c r="M865" s="42"/>
    </row>
    <row r="866" spans="1:13" ht="13" x14ac:dyDescent="0.15">
      <c r="A866" s="44"/>
      <c r="B866" s="11"/>
      <c r="C866" s="18"/>
      <c r="D866" s="19"/>
      <c r="E866" s="18"/>
      <c r="F866" s="35"/>
      <c r="G866" s="152"/>
      <c r="H866" s="213"/>
      <c r="I866" s="213"/>
      <c r="J866" s="18"/>
      <c r="K866" s="18"/>
      <c r="L866" s="11"/>
      <c r="M866" s="42"/>
    </row>
    <row r="867" spans="1:13" ht="13" x14ac:dyDescent="0.15">
      <c r="A867" s="44"/>
      <c r="B867" s="11"/>
      <c r="C867" s="18"/>
      <c r="D867" s="19"/>
      <c r="E867" s="18"/>
      <c r="F867" s="35"/>
      <c r="G867" s="152"/>
      <c r="H867" s="213"/>
      <c r="I867" s="213"/>
      <c r="J867" s="18"/>
      <c r="K867" s="18"/>
      <c r="L867" s="11"/>
      <c r="M867" s="42"/>
    </row>
    <row r="868" spans="1:13" ht="13" x14ac:dyDescent="0.15">
      <c r="A868" s="44"/>
      <c r="B868" s="11"/>
      <c r="C868" s="18"/>
      <c r="D868" s="19"/>
      <c r="E868" s="18"/>
      <c r="F868" s="35"/>
      <c r="G868" s="152"/>
      <c r="H868" s="213"/>
      <c r="I868" s="213"/>
      <c r="J868" s="18"/>
      <c r="K868" s="18"/>
      <c r="L868" s="11"/>
      <c r="M868" s="42"/>
    </row>
    <row r="869" spans="1:13" ht="13" x14ac:dyDescent="0.15">
      <c r="A869" s="44"/>
      <c r="B869" s="11"/>
      <c r="C869" s="18"/>
      <c r="D869" s="19"/>
      <c r="E869" s="18"/>
      <c r="F869" s="35"/>
      <c r="G869" s="152"/>
      <c r="H869" s="213"/>
      <c r="I869" s="213"/>
      <c r="J869" s="18"/>
      <c r="K869" s="18"/>
      <c r="L869" s="11"/>
      <c r="M869" s="42"/>
    </row>
    <row r="870" spans="1:13" ht="13" x14ac:dyDescent="0.15">
      <c r="A870" s="44"/>
      <c r="B870" s="11"/>
      <c r="C870" s="18"/>
      <c r="D870" s="19"/>
      <c r="E870" s="18"/>
      <c r="F870" s="35"/>
      <c r="G870" s="152"/>
      <c r="H870" s="213"/>
      <c r="I870" s="213"/>
      <c r="J870" s="18"/>
      <c r="K870" s="18"/>
      <c r="L870" s="11"/>
      <c r="M870" s="42"/>
    </row>
    <row r="871" spans="1:13" ht="13" x14ac:dyDescent="0.15">
      <c r="A871" s="44"/>
      <c r="B871" s="11"/>
      <c r="C871" s="18"/>
      <c r="D871" s="19"/>
      <c r="E871" s="18"/>
      <c r="F871" s="35"/>
      <c r="G871" s="152"/>
      <c r="H871" s="213"/>
      <c r="I871" s="213"/>
      <c r="J871" s="18"/>
      <c r="K871" s="18"/>
      <c r="L871" s="11"/>
      <c r="M871" s="42"/>
    </row>
    <row r="872" spans="1:13" ht="13" x14ac:dyDescent="0.15">
      <c r="A872" s="44"/>
      <c r="B872" s="11"/>
      <c r="C872" s="18"/>
      <c r="D872" s="19"/>
      <c r="E872" s="18"/>
      <c r="F872" s="35"/>
      <c r="G872" s="152"/>
      <c r="H872" s="213"/>
      <c r="I872" s="213"/>
      <c r="J872" s="18"/>
      <c r="K872" s="18"/>
      <c r="L872" s="11"/>
      <c r="M872" s="42"/>
    </row>
    <row r="873" spans="1:13" ht="13" x14ac:dyDescent="0.15">
      <c r="A873" s="44"/>
      <c r="B873" s="11"/>
      <c r="C873" s="18"/>
      <c r="D873" s="19"/>
      <c r="E873" s="18"/>
      <c r="F873" s="35"/>
      <c r="G873" s="152"/>
      <c r="H873" s="213"/>
      <c r="I873" s="213"/>
      <c r="J873" s="18"/>
      <c r="K873" s="18"/>
      <c r="L873" s="11"/>
      <c r="M873" s="42"/>
    </row>
    <row r="874" spans="1:13" ht="13" x14ac:dyDescent="0.15">
      <c r="A874" s="44"/>
      <c r="B874" s="11"/>
      <c r="C874" s="18"/>
      <c r="D874" s="19"/>
      <c r="E874" s="18"/>
      <c r="F874" s="35"/>
      <c r="G874" s="152"/>
      <c r="H874" s="213"/>
      <c r="I874" s="213"/>
      <c r="J874" s="18"/>
      <c r="K874" s="18"/>
      <c r="L874" s="11"/>
      <c r="M874" s="42"/>
    </row>
    <row r="875" spans="1:13" ht="13" x14ac:dyDescent="0.15">
      <c r="A875" s="44"/>
      <c r="B875" s="11"/>
      <c r="C875" s="18"/>
      <c r="D875" s="19"/>
      <c r="E875" s="18"/>
      <c r="F875" s="35"/>
      <c r="G875" s="152"/>
      <c r="H875" s="213"/>
      <c r="I875" s="213"/>
      <c r="J875" s="18"/>
      <c r="K875" s="18"/>
      <c r="L875" s="11"/>
      <c r="M875" s="42"/>
    </row>
    <row r="876" spans="1:13" ht="13" x14ac:dyDescent="0.15">
      <c r="A876" s="44"/>
      <c r="B876" s="11"/>
      <c r="C876" s="18"/>
      <c r="D876" s="19"/>
      <c r="E876" s="18"/>
      <c r="F876" s="35"/>
      <c r="G876" s="152"/>
      <c r="H876" s="213"/>
      <c r="I876" s="213"/>
      <c r="J876" s="18"/>
      <c r="K876" s="18"/>
      <c r="L876" s="11"/>
      <c r="M876" s="42"/>
    </row>
    <row r="877" spans="1:13" ht="13" x14ac:dyDescent="0.15">
      <c r="A877" s="44"/>
      <c r="B877" s="11"/>
      <c r="C877" s="18"/>
      <c r="D877" s="19"/>
      <c r="E877" s="18"/>
      <c r="F877" s="35"/>
      <c r="G877" s="152"/>
      <c r="H877" s="213"/>
      <c r="I877" s="213"/>
      <c r="J877" s="18"/>
      <c r="K877" s="18"/>
      <c r="L877" s="11"/>
      <c r="M877" s="42"/>
    </row>
    <row r="878" spans="1:13" ht="13" x14ac:dyDescent="0.15">
      <c r="A878" s="44"/>
      <c r="B878" s="11"/>
      <c r="C878" s="18"/>
      <c r="D878" s="19"/>
      <c r="E878" s="18"/>
      <c r="F878" s="35"/>
      <c r="G878" s="152"/>
      <c r="H878" s="213"/>
      <c r="I878" s="213"/>
      <c r="J878" s="18"/>
      <c r="K878" s="18"/>
      <c r="L878" s="11"/>
      <c r="M878" s="42"/>
    </row>
    <row r="879" spans="1:13" ht="13" x14ac:dyDescent="0.15">
      <c r="A879" s="44"/>
      <c r="B879" s="11"/>
      <c r="C879" s="18"/>
      <c r="D879" s="19"/>
      <c r="E879" s="18"/>
      <c r="F879" s="35"/>
      <c r="G879" s="152"/>
      <c r="H879" s="213"/>
      <c r="I879" s="213"/>
      <c r="J879" s="18"/>
      <c r="K879" s="18"/>
      <c r="L879" s="11"/>
      <c r="M879" s="42"/>
    </row>
    <row r="880" spans="1:13" ht="13" x14ac:dyDescent="0.15">
      <c r="A880" s="44"/>
      <c r="B880" s="11"/>
      <c r="C880" s="18"/>
      <c r="D880" s="19"/>
      <c r="E880" s="18"/>
      <c r="F880" s="35"/>
      <c r="G880" s="152"/>
      <c r="H880" s="213"/>
      <c r="I880" s="213"/>
      <c r="J880" s="18"/>
      <c r="K880" s="18"/>
      <c r="L880" s="11"/>
      <c r="M880" s="42"/>
    </row>
    <row r="881" spans="1:13" ht="13" x14ac:dyDescent="0.15">
      <c r="A881" s="44"/>
      <c r="B881" s="11"/>
      <c r="C881" s="18"/>
      <c r="D881" s="19"/>
      <c r="E881" s="18"/>
      <c r="F881" s="35"/>
      <c r="G881" s="152"/>
      <c r="H881" s="213"/>
      <c r="I881" s="213"/>
      <c r="J881" s="18"/>
      <c r="K881" s="18"/>
      <c r="L881" s="11"/>
      <c r="M881" s="42"/>
    </row>
    <row r="882" spans="1:13" ht="13" x14ac:dyDescent="0.15">
      <c r="A882" s="44"/>
      <c r="B882" s="11"/>
      <c r="C882" s="18"/>
      <c r="D882" s="19"/>
      <c r="E882" s="18"/>
      <c r="F882" s="35"/>
      <c r="G882" s="152"/>
      <c r="H882" s="213"/>
      <c r="I882" s="213"/>
      <c r="J882" s="18"/>
      <c r="K882" s="18"/>
      <c r="L882" s="11"/>
      <c r="M882" s="42"/>
    </row>
    <row r="883" spans="1:13" ht="13" x14ac:dyDescent="0.15">
      <c r="A883" s="44"/>
      <c r="B883" s="11"/>
      <c r="C883" s="18"/>
      <c r="D883" s="19"/>
      <c r="E883" s="18"/>
      <c r="F883" s="35"/>
      <c r="G883" s="152"/>
      <c r="H883" s="213"/>
      <c r="I883" s="213"/>
      <c r="J883" s="18"/>
      <c r="K883" s="18"/>
      <c r="L883" s="11"/>
      <c r="M883" s="42"/>
    </row>
    <row r="884" spans="1:13" ht="13" x14ac:dyDescent="0.15">
      <c r="A884" s="44"/>
      <c r="B884" s="11"/>
      <c r="C884" s="18"/>
      <c r="D884" s="19"/>
      <c r="E884" s="18"/>
      <c r="F884" s="35"/>
      <c r="G884" s="152"/>
      <c r="H884" s="213"/>
      <c r="I884" s="213"/>
      <c r="J884" s="18"/>
      <c r="K884" s="18"/>
      <c r="L884" s="11"/>
      <c r="M884" s="42"/>
    </row>
    <row r="885" spans="1:13" ht="13" x14ac:dyDescent="0.15">
      <c r="A885" s="44"/>
      <c r="B885" s="11"/>
      <c r="C885" s="18"/>
      <c r="D885" s="19"/>
      <c r="E885" s="18"/>
      <c r="F885" s="35"/>
      <c r="G885" s="152"/>
      <c r="H885" s="213"/>
      <c r="I885" s="213"/>
      <c r="J885" s="18"/>
      <c r="K885" s="18"/>
      <c r="L885" s="11"/>
      <c r="M885" s="42"/>
    </row>
    <row r="886" spans="1:13" ht="13" x14ac:dyDescent="0.15">
      <c r="A886" s="44"/>
      <c r="B886" s="11"/>
      <c r="C886" s="18"/>
      <c r="D886" s="19"/>
      <c r="E886" s="18"/>
      <c r="F886" s="35"/>
      <c r="G886" s="152"/>
      <c r="H886" s="213"/>
      <c r="I886" s="213"/>
      <c r="J886" s="18"/>
      <c r="K886" s="18"/>
      <c r="L886" s="11"/>
      <c r="M886" s="42"/>
    </row>
    <row r="887" spans="1:13" ht="13" x14ac:dyDescent="0.15">
      <c r="A887" s="44"/>
      <c r="B887" s="11"/>
      <c r="C887" s="18"/>
      <c r="D887" s="19"/>
      <c r="E887" s="18"/>
      <c r="F887" s="35"/>
      <c r="G887" s="152"/>
      <c r="H887" s="213"/>
      <c r="I887" s="213"/>
      <c r="J887" s="18"/>
      <c r="K887" s="18"/>
      <c r="L887" s="11"/>
      <c r="M887" s="42"/>
    </row>
    <row r="888" spans="1:13" ht="13" x14ac:dyDescent="0.15">
      <c r="A888" s="44"/>
      <c r="B888" s="11"/>
      <c r="C888" s="18"/>
      <c r="D888" s="19"/>
      <c r="E888" s="18"/>
      <c r="F888" s="35"/>
      <c r="G888" s="152"/>
      <c r="H888" s="213"/>
      <c r="I888" s="213"/>
      <c r="J888" s="18"/>
      <c r="K888" s="18"/>
      <c r="L888" s="11"/>
      <c r="M888" s="42"/>
    </row>
    <row r="889" spans="1:13" ht="13" x14ac:dyDescent="0.15">
      <c r="A889" s="44"/>
      <c r="B889" s="11"/>
      <c r="C889" s="18"/>
      <c r="D889" s="19"/>
      <c r="E889" s="18"/>
      <c r="F889" s="35"/>
      <c r="G889" s="152"/>
      <c r="H889" s="213"/>
      <c r="I889" s="213"/>
      <c r="J889" s="18"/>
      <c r="K889" s="18"/>
      <c r="L889" s="11"/>
      <c r="M889" s="42"/>
    </row>
    <row r="890" spans="1:13" ht="13" x14ac:dyDescent="0.15">
      <c r="A890" s="44"/>
      <c r="B890" s="11"/>
      <c r="C890" s="18"/>
      <c r="D890" s="19"/>
      <c r="E890" s="18"/>
      <c r="F890" s="35"/>
      <c r="G890" s="152"/>
      <c r="H890" s="213"/>
      <c r="I890" s="213"/>
      <c r="J890" s="18"/>
      <c r="K890" s="18"/>
      <c r="L890" s="11"/>
      <c r="M890" s="42"/>
    </row>
    <row r="891" spans="1:13" ht="13" x14ac:dyDescent="0.15">
      <c r="A891" s="44"/>
      <c r="B891" s="11"/>
      <c r="C891" s="18"/>
      <c r="D891" s="19"/>
      <c r="E891" s="18"/>
      <c r="F891" s="35"/>
      <c r="G891" s="152"/>
      <c r="H891" s="213"/>
      <c r="I891" s="213"/>
      <c r="J891" s="18"/>
      <c r="K891" s="18"/>
      <c r="L891" s="11"/>
      <c r="M891" s="42"/>
    </row>
    <row r="892" spans="1:13" ht="13" x14ac:dyDescent="0.15">
      <c r="A892" s="44"/>
      <c r="B892" s="11"/>
      <c r="C892" s="18"/>
      <c r="D892" s="19"/>
      <c r="E892" s="18"/>
      <c r="F892" s="35"/>
      <c r="G892" s="152"/>
      <c r="H892" s="213"/>
      <c r="I892" s="213"/>
      <c r="J892" s="18"/>
      <c r="K892" s="18"/>
      <c r="L892" s="11"/>
      <c r="M892" s="42"/>
    </row>
    <row r="893" spans="1:13" ht="13" x14ac:dyDescent="0.15">
      <c r="A893" s="44"/>
      <c r="B893" s="11"/>
      <c r="C893" s="18"/>
      <c r="D893" s="19"/>
      <c r="E893" s="18"/>
      <c r="F893" s="35"/>
      <c r="G893" s="152"/>
      <c r="H893" s="213"/>
      <c r="I893" s="213"/>
      <c r="J893" s="18"/>
      <c r="K893" s="18"/>
      <c r="L893" s="11"/>
      <c r="M893" s="42"/>
    </row>
    <row r="894" spans="1:13" ht="13" x14ac:dyDescent="0.15">
      <c r="A894" s="44"/>
      <c r="B894" s="11"/>
      <c r="C894" s="18"/>
      <c r="D894" s="19"/>
      <c r="E894" s="18"/>
      <c r="F894" s="35"/>
      <c r="G894" s="152"/>
      <c r="H894" s="213"/>
      <c r="I894" s="213"/>
      <c r="J894" s="18"/>
      <c r="K894" s="18"/>
      <c r="L894" s="11"/>
      <c r="M894" s="42"/>
    </row>
    <row r="895" spans="1:13" ht="13" x14ac:dyDescent="0.15">
      <c r="A895" s="44"/>
      <c r="B895" s="11"/>
      <c r="C895" s="18"/>
      <c r="D895" s="19"/>
      <c r="E895" s="18"/>
      <c r="F895" s="35"/>
      <c r="G895" s="152"/>
      <c r="H895" s="213"/>
      <c r="I895" s="213"/>
      <c r="J895" s="18"/>
      <c r="K895" s="18"/>
      <c r="L895" s="11"/>
      <c r="M895" s="42"/>
    </row>
    <row r="896" spans="1:13" ht="13" x14ac:dyDescent="0.15">
      <c r="A896" s="44"/>
      <c r="B896" s="11"/>
      <c r="C896" s="18"/>
      <c r="D896" s="19"/>
      <c r="E896" s="18"/>
      <c r="F896" s="35"/>
      <c r="G896" s="152"/>
      <c r="H896" s="213"/>
      <c r="I896" s="213"/>
      <c r="J896" s="18"/>
      <c r="K896" s="18"/>
      <c r="L896" s="11"/>
      <c r="M896" s="42"/>
    </row>
    <row r="897" spans="1:13" ht="13" x14ac:dyDescent="0.15">
      <c r="A897" s="44"/>
      <c r="B897" s="11"/>
      <c r="C897" s="18"/>
      <c r="D897" s="19"/>
      <c r="E897" s="18"/>
      <c r="F897" s="35"/>
      <c r="G897" s="152"/>
      <c r="H897" s="213"/>
      <c r="I897" s="213"/>
      <c r="J897" s="18"/>
      <c r="K897" s="18"/>
      <c r="L897" s="11"/>
      <c r="M897" s="42"/>
    </row>
    <row r="898" spans="1:13" ht="13" x14ac:dyDescent="0.15">
      <c r="A898" s="44"/>
      <c r="B898" s="11"/>
      <c r="C898" s="18"/>
      <c r="D898" s="19"/>
      <c r="E898" s="18"/>
      <c r="F898" s="35"/>
      <c r="G898" s="152"/>
      <c r="H898" s="213"/>
      <c r="I898" s="213"/>
      <c r="J898" s="18"/>
      <c r="K898" s="18"/>
      <c r="L898" s="11"/>
      <c r="M898" s="42"/>
    </row>
    <row r="899" spans="1:13" ht="13" x14ac:dyDescent="0.15">
      <c r="A899" s="44"/>
      <c r="B899" s="11"/>
      <c r="C899" s="18"/>
      <c r="D899" s="19"/>
      <c r="E899" s="18"/>
      <c r="F899" s="35"/>
      <c r="G899" s="152"/>
      <c r="H899" s="213"/>
      <c r="I899" s="213"/>
      <c r="J899" s="18"/>
      <c r="K899" s="18"/>
      <c r="L899" s="11"/>
      <c r="M899" s="42"/>
    </row>
    <row r="900" spans="1:13" ht="13" x14ac:dyDescent="0.15">
      <c r="A900" s="44"/>
      <c r="B900" s="11"/>
      <c r="C900" s="18"/>
      <c r="D900" s="19"/>
      <c r="E900" s="18"/>
      <c r="F900" s="35"/>
      <c r="G900" s="152"/>
      <c r="H900" s="213"/>
      <c r="I900" s="213"/>
      <c r="J900" s="18"/>
      <c r="K900" s="18"/>
      <c r="L900" s="11"/>
      <c r="M900" s="42"/>
    </row>
    <row r="901" spans="1:13" ht="13" x14ac:dyDescent="0.15">
      <c r="A901" s="44"/>
      <c r="B901" s="11"/>
      <c r="C901" s="18"/>
      <c r="D901" s="19"/>
      <c r="E901" s="18"/>
      <c r="F901" s="35"/>
      <c r="G901" s="152"/>
      <c r="H901" s="213"/>
      <c r="I901" s="213"/>
      <c r="J901" s="18"/>
      <c r="K901" s="18"/>
      <c r="L901" s="11"/>
      <c r="M901" s="42"/>
    </row>
    <row r="902" spans="1:13" ht="13" x14ac:dyDescent="0.15">
      <c r="A902" s="44"/>
      <c r="B902" s="11"/>
      <c r="C902" s="18"/>
      <c r="D902" s="19"/>
      <c r="E902" s="18"/>
      <c r="F902" s="35"/>
      <c r="G902" s="152"/>
      <c r="H902" s="213"/>
      <c r="I902" s="213"/>
      <c r="J902" s="18"/>
      <c r="K902" s="18"/>
      <c r="L902" s="11"/>
      <c r="M902" s="42"/>
    </row>
    <row r="903" spans="1:13" ht="13" x14ac:dyDescent="0.15">
      <c r="A903" s="44"/>
      <c r="B903" s="11"/>
      <c r="C903" s="18"/>
      <c r="D903" s="19"/>
      <c r="E903" s="18"/>
      <c r="F903" s="35"/>
      <c r="G903" s="152"/>
      <c r="H903" s="213"/>
      <c r="I903" s="213"/>
      <c r="J903" s="18"/>
      <c r="K903" s="18"/>
      <c r="L903" s="11"/>
      <c r="M903" s="42"/>
    </row>
    <row r="904" spans="1:13" ht="13" x14ac:dyDescent="0.15">
      <c r="A904" s="44"/>
      <c r="B904" s="11"/>
      <c r="C904" s="18"/>
      <c r="D904" s="19"/>
      <c r="E904" s="18"/>
      <c r="F904" s="35"/>
      <c r="G904" s="152"/>
      <c r="H904" s="213"/>
      <c r="I904" s="213"/>
      <c r="J904" s="18"/>
      <c r="K904" s="18"/>
      <c r="L904" s="11"/>
      <c r="M904" s="42"/>
    </row>
    <row r="905" spans="1:13" ht="13" x14ac:dyDescent="0.15">
      <c r="A905" s="44"/>
      <c r="B905" s="11"/>
      <c r="C905" s="18"/>
      <c r="D905" s="19"/>
      <c r="E905" s="18"/>
      <c r="F905" s="35"/>
      <c r="G905" s="152"/>
      <c r="H905" s="213"/>
      <c r="I905" s="213"/>
      <c r="J905" s="18"/>
      <c r="K905" s="18"/>
      <c r="L905" s="11"/>
      <c r="M905" s="42"/>
    </row>
    <row r="906" spans="1:13" ht="13" x14ac:dyDescent="0.15">
      <c r="A906" s="44"/>
      <c r="B906" s="11"/>
      <c r="C906" s="18"/>
      <c r="D906" s="19"/>
      <c r="E906" s="18"/>
      <c r="F906" s="35"/>
      <c r="G906" s="152"/>
      <c r="H906" s="213"/>
      <c r="I906" s="213"/>
      <c r="J906" s="18"/>
      <c r="K906" s="18"/>
      <c r="L906" s="11"/>
      <c r="M906" s="42"/>
    </row>
    <row r="907" spans="1:13" ht="13" x14ac:dyDescent="0.15">
      <c r="A907" s="44"/>
      <c r="B907" s="11"/>
      <c r="C907" s="18"/>
      <c r="D907" s="19"/>
      <c r="E907" s="18"/>
      <c r="F907" s="35"/>
      <c r="G907" s="152"/>
      <c r="H907" s="213"/>
      <c r="I907" s="213"/>
      <c r="J907" s="18"/>
      <c r="K907" s="18"/>
      <c r="L907" s="11"/>
      <c r="M907" s="42"/>
    </row>
    <row r="908" spans="1:13" ht="13" x14ac:dyDescent="0.15">
      <c r="A908" s="44"/>
      <c r="B908" s="11"/>
      <c r="C908" s="18"/>
      <c r="D908" s="19"/>
      <c r="E908" s="18"/>
      <c r="F908" s="35"/>
      <c r="G908" s="152"/>
      <c r="H908" s="213"/>
      <c r="I908" s="213"/>
      <c r="J908" s="18"/>
      <c r="K908" s="18"/>
      <c r="L908" s="11"/>
      <c r="M908" s="42"/>
    </row>
    <row r="909" spans="1:13" ht="13" x14ac:dyDescent="0.15">
      <c r="A909" s="44"/>
      <c r="B909" s="11"/>
      <c r="C909" s="18"/>
      <c r="D909" s="19"/>
      <c r="E909" s="18"/>
      <c r="F909" s="35"/>
      <c r="G909" s="152"/>
      <c r="H909" s="213"/>
      <c r="I909" s="213"/>
      <c r="J909" s="18"/>
      <c r="K909" s="18"/>
      <c r="L909" s="11"/>
      <c r="M909" s="42"/>
    </row>
    <row r="910" spans="1:13" ht="13" x14ac:dyDescent="0.15">
      <c r="A910" s="44"/>
      <c r="B910" s="11"/>
      <c r="C910" s="18"/>
      <c r="D910" s="19"/>
      <c r="E910" s="18"/>
      <c r="F910" s="35"/>
      <c r="G910" s="152"/>
      <c r="H910" s="213"/>
      <c r="I910" s="213"/>
      <c r="J910" s="18"/>
      <c r="K910" s="18"/>
      <c r="L910" s="11"/>
      <c r="M910" s="42"/>
    </row>
    <row r="911" spans="1:13" ht="13" x14ac:dyDescent="0.15">
      <c r="A911" s="44"/>
      <c r="B911" s="11"/>
      <c r="C911" s="18"/>
      <c r="D911" s="19"/>
      <c r="E911" s="18"/>
      <c r="F911" s="35"/>
      <c r="G911" s="152"/>
      <c r="H911" s="213"/>
      <c r="I911" s="213"/>
      <c r="J911" s="18"/>
      <c r="K911" s="18"/>
      <c r="L911" s="11"/>
      <c r="M911" s="42"/>
    </row>
    <row r="912" spans="1:13" ht="13" x14ac:dyDescent="0.15">
      <c r="A912" s="44"/>
      <c r="B912" s="11"/>
      <c r="C912" s="18"/>
      <c r="D912" s="19"/>
      <c r="E912" s="18"/>
      <c r="F912" s="35"/>
      <c r="G912" s="152"/>
      <c r="H912" s="213"/>
      <c r="I912" s="213"/>
      <c r="J912" s="18"/>
      <c r="K912" s="18"/>
      <c r="L912" s="11"/>
      <c r="M912" s="42"/>
    </row>
    <row r="913" spans="1:13" ht="13" x14ac:dyDescent="0.15">
      <c r="A913" s="44"/>
      <c r="B913" s="11"/>
      <c r="C913" s="18"/>
      <c r="D913" s="19"/>
      <c r="E913" s="18"/>
      <c r="F913" s="35"/>
      <c r="G913" s="152"/>
      <c r="H913" s="213"/>
      <c r="I913" s="213"/>
      <c r="J913" s="18"/>
      <c r="K913" s="18"/>
      <c r="L913" s="11"/>
      <c r="M913" s="42"/>
    </row>
    <row r="914" spans="1:13" ht="13" x14ac:dyDescent="0.15">
      <c r="A914" s="44"/>
      <c r="B914" s="11"/>
      <c r="C914" s="18"/>
      <c r="D914" s="19"/>
      <c r="E914" s="18"/>
      <c r="F914" s="35"/>
      <c r="G914" s="152"/>
      <c r="H914" s="213"/>
      <c r="I914" s="213"/>
      <c r="J914" s="18"/>
      <c r="K914" s="18"/>
      <c r="L914" s="11"/>
      <c r="M914" s="42"/>
    </row>
    <row r="915" spans="1:13" ht="13" x14ac:dyDescent="0.15">
      <c r="A915" s="44"/>
      <c r="B915" s="11"/>
      <c r="C915" s="18"/>
      <c r="D915" s="19"/>
      <c r="E915" s="18"/>
      <c r="F915" s="35"/>
      <c r="G915" s="152"/>
      <c r="H915" s="213"/>
      <c r="I915" s="213"/>
      <c r="J915" s="18"/>
      <c r="K915" s="18"/>
      <c r="L915" s="11"/>
      <c r="M915" s="42"/>
    </row>
    <row r="916" spans="1:13" ht="13" x14ac:dyDescent="0.15">
      <c r="A916" s="44"/>
      <c r="B916" s="11"/>
      <c r="C916" s="18"/>
      <c r="D916" s="19"/>
      <c r="E916" s="18"/>
      <c r="F916" s="35"/>
      <c r="G916" s="152"/>
      <c r="H916" s="213"/>
      <c r="I916" s="213"/>
      <c r="J916" s="18"/>
      <c r="K916" s="18"/>
      <c r="L916" s="11"/>
      <c r="M916" s="42"/>
    </row>
    <row r="917" spans="1:13" ht="13" x14ac:dyDescent="0.15">
      <c r="A917" s="44"/>
      <c r="B917" s="11"/>
      <c r="C917" s="18"/>
      <c r="D917" s="19"/>
      <c r="E917" s="18"/>
      <c r="F917" s="35"/>
      <c r="G917" s="152"/>
      <c r="H917" s="213"/>
      <c r="I917" s="213"/>
      <c r="J917" s="18"/>
      <c r="K917" s="18"/>
      <c r="L917" s="11"/>
      <c r="M917" s="42"/>
    </row>
    <row r="918" spans="1:13" ht="13" x14ac:dyDescent="0.15">
      <c r="A918" s="44"/>
      <c r="B918" s="11"/>
      <c r="C918" s="18"/>
      <c r="D918" s="19"/>
      <c r="E918" s="18"/>
      <c r="F918" s="35"/>
      <c r="G918" s="152"/>
      <c r="H918" s="213"/>
      <c r="I918" s="213"/>
      <c r="J918" s="18"/>
      <c r="K918" s="18"/>
      <c r="L918" s="11"/>
      <c r="M918" s="42"/>
    </row>
    <row r="919" spans="1:13" ht="13" x14ac:dyDescent="0.15">
      <c r="A919" s="44"/>
      <c r="B919" s="11"/>
      <c r="C919" s="18"/>
      <c r="D919" s="19"/>
      <c r="E919" s="18"/>
      <c r="F919" s="35"/>
      <c r="G919" s="152"/>
      <c r="H919" s="213"/>
      <c r="I919" s="213"/>
      <c r="J919" s="18"/>
      <c r="K919" s="18"/>
      <c r="L919" s="11"/>
      <c r="M919" s="42"/>
    </row>
    <row r="920" spans="1:13" ht="13" x14ac:dyDescent="0.15">
      <c r="A920" s="44"/>
      <c r="B920" s="11"/>
      <c r="C920" s="18"/>
      <c r="D920" s="19"/>
      <c r="E920" s="18"/>
      <c r="F920" s="35"/>
      <c r="G920" s="152"/>
      <c r="H920" s="213"/>
      <c r="I920" s="213"/>
      <c r="J920" s="18"/>
      <c r="K920" s="18"/>
      <c r="L920" s="11"/>
      <c r="M920" s="42"/>
    </row>
    <row r="921" spans="1:13" ht="13" x14ac:dyDescent="0.15">
      <c r="A921" s="44"/>
      <c r="B921" s="11"/>
      <c r="C921" s="18"/>
      <c r="D921" s="19"/>
      <c r="E921" s="18"/>
      <c r="F921" s="35"/>
      <c r="G921" s="152"/>
      <c r="H921" s="213"/>
      <c r="I921" s="213"/>
      <c r="J921" s="18"/>
      <c r="K921" s="18"/>
      <c r="L921" s="11"/>
      <c r="M921" s="42"/>
    </row>
    <row r="922" spans="1:13" ht="13" x14ac:dyDescent="0.15">
      <c r="A922" s="44"/>
      <c r="B922" s="11"/>
      <c r="C922" s="18"/>
      <c r="D922" s="19"/>
      <c r="E922" s="18"/>
      <c r="F922" s="35"/>
      <c r="G922" s="152"/>
      <c r="H922" s="213"/>
      <c r="I922" s="213"/>
      <c r="J922" s="18"/>
      <c r="K922" s="18"/>
      <c r="L922" s="11"/>
      <c r="M922" s="42"/>
    </row>
    <row r="923" spans="1:13" ht="13" x14ac:dyDescent="0.15">
      <c r="A923" s="44"/>
      <c r="B923" s="11"/>
      <c r="C923" s="18"/>
      <c r="D923" s="19"/>
      <c r="E923" s="18"/>
      <c r="F923" s="35"/>
      <c r="G923" s="152"/>
      <c r="H923" s="213"/>
      <c r="I923" s="213"/>
      <c r="J923" s="18"/>
      <c r="K923" s="18"/>
      <c r="L923" s="11"/>
      <c r="M923" s="42"/>
    </row>
    <row r="924" spans="1:13" ht="13" x14ac:dyDescent="0.15">
      <c r="A924" s="44"/>
      <c r="B924" s="11"/>
      <c r="C924" s="18"/>
      <c r="D924" s="19"/>
      <c r="E924" s="18"/>
      <c r="F924" s="35"/>
      <c r="G924" s="152"/>
      <c r="H924" s="213"/>
      <c r="I924" s="213"/>
      <c r="J924" s="18"/>
      <c r="K924" s="18"/>
      <c r="L924" s="11"/>
      <c r="M924" s="42"/>
    </row>
    <row r="925" spans="1:13" ht="13" x14ac:dyDescent="0.15">
      <c r="A925" s="44"/>
      <c r="B925" s="11"/>
      <c r="C925" s="18"/>
      <c r="D925" s="19"/>
      <c r="E925" s="18"/>
      <c r="F925" s="35"/>
      <c r="G925" s="152"/>
      <c r="H925" s="213"/>
      <c r="I925" s="213"/>
      <c r="J925" s="18"/>
      <c r="K925" s="18"/>
      <c r="L925" s="11"/>
      <c r="M925" s="42"/>
    </row>
    <row r="926" spans="1:13" ht="13" x14ac:dyDescent="0.15">
      <c r="A926" s="44"/>
      <c r="B926" s="11"/>
      <c r="C926" s="18"/>
      <c r="D926" s="19"/>
      <c r="E926" s="18"/>
      <c r="F926" s="35"/>
      <c r="G926" s="152"/>
      <c r="H926" s="213"/>
      <c r="I926" s="213"/>
      <c r="J926" s="18"/>
      <c r="K926" s="18"/>
      <c r="L926" s="11"/>
      <c r="M926" s="42"/>
    </row>
    <row r="927" spans="1:13" ht="13" x14ac:dyDescent="0.15">
      <c r="A927" s="44"/>
      <c r="B927" s="11"/>
      <c r="C927" s="18"/>
      <c r="D927" s="19"/>
      <c r="E927" s="18"/>
      <c r="F927" s="35"/>
      <c r="G927" s="152"/>
      <c r="H927" s="213"/>
      <c r="I927" s="213"/>
      <c r="J927" s="18"/>
      <c r="K927" s="18"/>
      <c r="L927" s="11"/>
      <c r="M927" s="42"/>
    </row>
    <row r="928" spans="1:13" ht="13" x14ac:dyDescent="0.15">
      <c r="A928" s="44"/>
      <c r="B928" s="11"/>
      <c r="C928" s="18"/>
      <c r="D928" s="19"/>
      <c r="E928" s="18"/>
      <c r="F928" s="35"/>
      <c r="G928" s="152"/>
      <c r="H928" s="213"/>
      <c r="I928" s="213"/>
      <c r="J928" s="18"/>
      <c r="K928" s="18"/>
      <c r="L928" s="11"/>
      <c r="M928" s="42"/>
    </row>
    <row r="929" spans="1:13" ht="13" x14ac:dyDescent="0.15">
      <c r="A929" s="44"/>
      <c r="B929" s="11"/>
      <c r="C929" s="18"/>
      <c r="D929" s="19"/>
      <c r="E929" s="18"/>
      <c r="F929" s="35"/>
      <c r="G929" s="152"/>
      <c r="H929" s="213"/>
      <c r="I929" s="213"/>
      <c r="J929" s="18"/>
      <c r="K929" s="18"/>
      <c r="L929" s="11"/>
      <c r="M929" s="42"/>
    </row>
    <row r="930" spans="1:13" ht="13" x14ac:dyDescent="0.15">
      <c r="A930" s="44"/>
      <c r="B930" s="11"/>
      <c r="C930" s="18"/>
      <c r="D930" s="19"/>
      <c r="E930" s="18"/>
      <c r="F930" s="35"/>
      <c r="G930" s="152"/>
      <c r="H930" s="213"/>
      <c r="I930" s="213"/>
      <c r="J930" s="18"/>
      <c r="K930" s="18"/>
      <c r="L930" s="11"/>
      <c r="M930" s="42"/>
    </row>
    <row r="931" spans="1:13" ht="13" x14ac:dyDescent="0.15">
      <c r="A931" s="44"/>
      <c r="B931" s="11"/>
      <c r="C931" s="18"/>
      <c r="D931" s="19"/>
      <c r="E931" s="18"/>
      <c r="F931" s="35"/>
      <c r="G931" s="152"/>
      <c r="H931" s="213"/>
      <c r="I931" s="213"/>
      <c r="J931" s="18"/>
      <c r="K931" s="18"/>
      <c r="L931" s="11"/>
      <c r="M931" s="42"/>
    </row>
    <row r="932" spans="1:13" ht="13" x14ac:dyDescent="0.15">
      <c r="A932" s="44"/>
      <c r="B932" s="11"/>
      <c r="C932" s="18"/>
      <c r="D932" s="19"/>
      <c r="E932" s="18"/>
      <c r="F932" s="35"/>
      <c r="G932" s="152"/>
      <c r="H932" s="213"/>
      <c r="I932" s="213"/>
      <c r="J932" s="18"/>
      <c r="K932" s="18"/>
      <c r="L932" s="11"/>
      <c r="M932" s="42"/>
    </row>
    <row r="933" spans="1:13" ht="13" x14ac:dyDescent="0.15">
      <c r="A933" s="44"/>
      <c r="B933" s="11"/>
      <c r="C933" s="18"/>
      <c r="D933" s="19"/>
      <c r="E933" s="18"/>
      <c r="F933" s="35"/>
      <c r="G933" s="152"/>
      <c r="H933" s="213"/>
      <c r="I933" s="213"/>
      <c r="J933" s="18"/>
      <c r="K933" s="18"/>
      <c r="L933" s="11"/>
      <c r="M933" s="42"/>
    </row>
    <row r="934" spans="1:13" ht="13" x14ac:dyDescent="0.15">
      <c r="A934" s="44"/>
      <c r="B934" s="11"/>
      <c r="C934" s="18"/>
      <c r="D934" s="19"/>
      <c r="E934" s="18"/>
      <c r="F934" s="35"/>
      <c r="G934" s="152"/>
      <c r="H934" s="213"/>
      <c r="I934" s="213"/>
      <c r="J934" s="18"/>
      <c r="K934" s="18"/>
      <c r="L934" s="11"/>
      <c r="M934" s="42"/>
    </row>
    <row r="935" spans="1:13" ht="13" x14ac:dyDescent="0.15">
      <c r="A935" s="44"/>
      <c r="B935" s="11"/>
      <c r="C935" s="18"/>
      <c r="D935" s="19"/>
      <c r="E935" s="18"/>
      <c r="F935" s="35"/>
      <c r="G935" s="152"/>
      <c r="H935" s="213"/>
      <c r="I935" s="213"/>
      <c r="J935" s="18"/>
      <c r="K935" s="18"/>
      <c r="L935" s="11"/>
      <c r="M935" s="42"/>
    </row>
    <row r="936" spans="1:13" ht="13" x14ac:dyDescent="0.15">
      <c r="A936" s="44"/>
      <c r="B936" s="11"/>
      <c r="C936" s="18"/>
      <c r="D936" s="19"/>
      <c r="E936" s="18"/>
      <c r="F936" s="35"/>
      <c r="G936" s="152"/>
      <c r="H936" s="213"/>
      <c r="I936" s="213"/>
      <c r="J936" s="18"/>
      <c r="K936" s="18"/>
      <c r="L936" s="11"/>
      <c r="M936" s="42"/>
    </row>
    <row r="937" spans="1:13" ht="13" x14ac:dyDescent="0.15">
      <c r="A937" s="44"/>
      <c r="B937" s="11"/>
      <c r="C937" s="18"/>
      <c r="D937" s="19"/>
      <c r="E937" s="18"/>
      <c r="F937" s="35"/>
      <c r="G937" s="152"/>
      <c r="H937" s="213"/>
      <c r="I937" s="213"/>
      <c r="J937" s="18"/>
      <c r="K937" s="18"/>
      <c r="L937" s="11"/>
      <c r="M937" s="42"/>
    </row>
    <row r="938" spans="1:13" ht="13" x14ac:dyDescent="0.15">
      <c r="A938" s="44"/>
      <c r="B938" s="11"/>
      <c r="C938" s="18"/>
      <c r="D938" s="19"/>
      <c r="E938" s="18"/>
      <c r="F938" s="35"/>
      <c r="G938" s="152"/>
      <c r="H938" s="213"/>
      <c r="I938" s="213"/>
      <c r="J938" s="18"/>
      <c r="K938" s="18"/>
      <c r="L938" s="11"/>
      <c r="M938" s="42"/>
    </row>
    <row r="939" spans="1:13" ht="13" x14ac:dyDescent="0.15">
      <c r="A939" s="44"/>
      <c r="B939" s="11"/>
      <c r="C939" s="18"/>
      <c r="D939" s="19"/>
      <c r="E939" s="18"/>
      <c r="F939" s="35"/>
      <c r="G939" s="152"/>
      <c r="H939" s="213"/>
      <c r="I939" s="213"/>
      <c r="J939" s="18"/>
      <c r="K939" s="18"/>
      <c r="L939" s="11"/>
      <c r="M939" s="42"/>
    </row>
    <row r="940" spans="1:13" ht="13" x14ac:dyDescent="0.15">
      <c r="A940" s="44"/>
      <c r="B940" s="11"/>
      <c r="C940" s="18"/>
      <c r="D940" s="19"/>
      <c r="E940" s="18"/>
      <c r="F940" s="35"/>
      <c r="G940" s="152"/>
      <c r="H940" s="213"/>
      <c r="I940" s="213"/>
      <c r="J940" s="18"/>
      <c r="K940" s="18"/>
      <c r="L940" s="11"/>
      <c r="M940" s="42"/>
    </row>
    <row r="941" spans="1:13" ht="13" x14ac:dyDescent="0.15">
      <c r="A941" s="44"/>
      <c r="B941" s="11"/>
      <c r="C941" s="18"/>
      <c r="D941" s="19"/>
      <c r="E941" s="18"/>
      <c r="F941" s="35"/>
      <c r="G941" s="152"/>
      <c r="H941" s="213"/>
      <c r="I941" s="213"/>
      <c r="J941" s="18"/>
      <c r="K941" s="18"/>
      <c r="L941" s="11"/>
      <c r="M941" s="42"/>
    </row>
    <row r="942" spans="1:13" ht="13" x14ac:dyDescent="0.15">
      <c r="A942" s="44"/>
      <c r="B942" s="11"/>
      <c r="C942" s="18"/>
      <c r="D942" s="19"/>
      <c r="E942" s="18"/>
      <c r="F942" s="35"/>
      <c r="G942" s="152"/>
      <c r="H942" s="213"/>
      <c r="I942" s="213"/>
      <c r="J942" s="18"/>
      <c r="K942" s="18"/>
      <c r="L942" s="11"/>
      <c r="M942" s="42"/>
    </row>
    <row r="943" spans="1:13" ht="13" x14ac:dyDescent="0.15">
      <c r="A943" s="44"/>
      <c r="B943" s="11"/>
      <c r="C943" s="18"/>
      <c r="D943" s="19"/>
      <c r="E943" s="18"/>
      <c r="F943" s="35"/>
      <c r="G943" s="152"/>
      <c r="H943" s="213"/>
      <c r="I943" s="213"/>
      <c r="J943" s="18"/>
      <c r="K943" s="18"/>
      <c r="L943" s="11"/>
      <c r="M943" s="42"/>
    </row>
    <row r="944" spans="1:13" ht="13" x14ac:dyDescent="0.15">
      <c r="A944" s="44"/>
      <c r="B944" s="11"/>
      <c r="C944" s="18"/>
      <c r="D944" s="19"/>
      <c r="E944" s="18"/>
      <c r="F944" s="35"/>
      <c r="G944" s="152"/>
      <c r="H944" s="213"/>
      <c r="I944" s="213"/>
      <c r="J944" s="18"/>
      <c r="K944" s="18"/>
      <c r="L944" s="11"/>
      <c r="M944" s="42"/>
    </row>
    <row r="945" spans="1:13" ht="13" x14ac:dyDescent="0.15">
      <c r="A945" s="44"/>
      <c r="B945" s="11"/>
      <c r="C945" s="18"/>
      <c r="D945" s="19"/>
      <c r="E945" s="18"/>
      <c r="F945" s="35"/>
      <c r="G945" s="152"/>
      <c r="H945" s="213"/>
      <c r="I945" s="213"/>
      <c r="J945" s="18"/>
      <c r="K945" s="18"/>
      <c r="L945" s="11"/>
      <c r="M945" s="42"/>
    </row>
    <row r="946" spans="1:13" ht="13" x14ac:dyDescent="0.15">
      <c r="A946" s="44"/>
      <c r="B946" s="11"/>
      <c r="C946" s="18"/>
      <c r="D946" s="19"/>
      <c r="E946" s="18"/>
      <c r="F946" s="35"/>
      <c r="G946" s="152"/>
      <c r="H946" s="213"/>
      <c r="I946" s="213"/>
      <c r="J946" s="18"/>
      <c r="K946" s="18"/>
      <c r="L946" s="11"/>
      <c r="M946" s="42"/>
    </row>
    <row r="947" spans="1:13" ht="13" x14ac:dyDescent="0.15">
      <c r="A947" s="44"/>
      <c r="B947" s="11"/>
      <c r="C947" s="18"/>
      <c r="D947" s="19"/>
      <c r="E947" s="18"/>
      <c r="F947" s="35"/>
      <c r="G947" s="152"/>
      <c r="H947" s="213"/>
      <c r="I947" s="213"/>
      <c r="J947" s="18"/>
      <c r="K947" s="18"/>
      <c r="L947" s="11"/>
      <c r="M947" s="42"/>
    </row>
    <row r="948" spans="1:13" ht="13" x14ac:dyDescent="0.15">
      <c r="A948" s="44"/>
      <c r="B948" s="11"/>
      <c r="C948" s="18"/>
      <c r="D948" s="19"/>
      <c r="E948" s="18"/>
      <c r="F948" s="35"/>
      <c r="G948" s="152"/>
      <c r="H948" s="213"/>
      <c r="I948" s="213"/>
      <c r="J948" s="18"/>
      <c r="K948" s="18"/>
      <c r="L948" s="11"/>
      <c r="M948" s="42"/>
    </row>
    <row r="949" spans="1:13" ht="13" x14ac:dyDescent="0.15">
      <c r="A949" s="44"/>
      <c r="B949" s="11"/>
      <c r="C949" s="18"/>
      <c r="D949" s="19"/>
      <c r="E949" s="18"/>
      <c r="F949" s="35"/>
      <c r="G949" s="152"/>
      <c r="H949" s="213"/>
      <c r="I949" s="213"/>
      <c r="J949" s="18"/>
      <c r="K949" s="18"/>
      <c r="L949" s="11"/>
      <c r="M949" s="42"/>
    </row>
    <row r="950" spans="1:13" ht="13" x14ac:dyDescent="0.15">
      <c r="A950" s="44"/>
      <c r="B950" s="11"/>
      <c r="C950" s="18"/>
      <c r="D950" s="19"/>
      <c r="E950" s="18"/>
      <c r="F950" s="35"/>
      <c r="G950" s="152"/>
      <c r="H950" s="213"/>
      <c r="I950" s="213"/>
      <c r="J950" s="18"/>
      <c r="K950" s="18"/>
      <c r="L950" s="11"/>
      <c r="M950" s="42"/>
    </row>
    <row r="951" spans="1:13" ht="13" x14ac:dyDescent="0.15">
      <c r="A951" s="44"/>
      <c r="B951" s="11"/>
      <c r="C951" s="18"/>
      <c r="D951" s="19"/>
      <c r="E951" s="18"/>
      <c r="F951" s="35"/>
      <c r="G951" s="152"/>
      <c r="H951" s="213"/>
      <c r="I951" s="213"/>
      <c r="J951" s="18"/>
      <c r="K951" s="18"/>
      <c r="L951" s="11"/>
      <c r="M951" s="42"/>
    </row>
    <row r="952" spans="1:13" ht="13" x14ac:dyDescent="0.15">
      <c r="A952" s="44"/>
      <c r="B952" s="11"/>
      <c r="C952" s="18"/>
      <c r="D952" s="19"/>
      <c r="E952" s="18"/>
      <c r="F952" s="35"/>
      <c r="G952" s="152"/>
      <c r="H952" s="213"/>
      <c r="I952" s="213"/>
      <c r="J952" s="18"/>
      <c r="K952" s="18"/>
      <c r="L952" s="11"/>
      <c r="M952" s="42"/>
    </row>
    <row r="953" spans="1:13" ht="13" x14ac:dyDescent="0.15">
      <c r="A953" s="44"/>
      <c r="B953" s="11"/>
      <c r="C953" s="18"/>
      <c r="D953" s="19"/>
      <c r="E953" s="18"/>
      <c r="F953" s="35"/>
      <c r="G953" s="152"/>
      <c r="H953" s="213"/>
      <c r="I953" s="213"/>
      <c r="J953" s="18"/>
      <c r="K953" s="18"/>
      <c r="L953" s="11"/>
      <c r="M953" s="42"/>
    </row>
    <row r="954" spans="1:13" ht="13" x14ac:dyDescent="0.15">
      <c r="A954" s="44"/>
      <c r="B954" s="11"/>
      <c r="C954" s="18"/>
      <c r="D954" s="19"/>
      <c r="E954" s="18"/>
      <c r="F954" s="35"/>
      <c r="G954" s="152"/>
      <c r="H954" s="213"/>
      <c r="I954" s="213"/>
      <c r="J954" s="18"/>
      <c r="K954" s="18"/>
      <c r="L954" s="11"/>
      <c r="M954" s="42"/>
    </row>
    <row r="955" spans="1:13" ht="13" x14ac:dyDescent="0.15">
      <c r="A955" s="44"/>
      <c r="B955" s="11"/>
      <c r="C955" s="18"/>
      <c r="D955" s="19"/>
      <c r="E955" s="18"/>
      <c r="F955" s="35"/>
      <c r="G955" s="152"/>
      <c r="H955" s="213"/>
      <c r="I955" s="213"/>
      <c r="J955" s="18"/>
      <c r="K955" s="18"/>
      <c r="L955" s="11"/>
      <c r="M955" s="42"/>
    </row>
    <row r="956" spans="1:13" ht="13" x14ac:dyDescent="0.15">
      <c r="A956" s="44"/>
      <c r="B956" s="11"/>
      <c r="C956" s="18"/>
      <c r="D956" s="19"/>
      <c r="E956" s="18"/>
      <c r="F956" s="35"/>
      <c r="G956" s="152"/>
      <c r="H956" s="213"/>
      <c r="I956" s="213"/>
      <c r="J956" s="18"/>
      <c r="K956" s="18"/>
      <c r="L956" s="11"/>
      <c r="M956" s="42"/>
    </row>
    <row r="957" spans="1:13" ht="13" x14ac:dyDescent="0.15">
      <c r="A957" s="44"/>
      <c r="B957" s="11"/>
      <c r="C957" s="18"/>
      <c r="D957" s="19"/>
      <c r="E957" s="18"/>
      <c r="F957" s="35"/>
      <c r="G957" s="152"/>
      <c r="H957" s="213"/>
      <c r="I957" s="213"/>
      <c r="J957" s="18"/>
      <c r="K957" s="18"/>
      <c r="L957" s="11"/>
      <c r="M957" s="42"/>
    </row>
    <row r="958" spans="1:13" ht="13" x14ac:dyDescent="0.15">
      <c r="A958" s="44"/>
      <c r="B958" s="11"/>
      <c r="C958" s="18"/>
      <c r="D958" s="19"/>
      <c r="E958" s="18"/>
      <c r="F958" s="35"/>
      <c r="G958" s="152"/>
      <c r="H958" s="213"/>
      <c r="I958" s="213"/>
      <c r="J958" s="18"/>
      <c r="K958" s="18"/>
      <c r="L958" s="11"/>
      <c r="M958" s="42"/>
    </row>
    <row r="959" spans="1:13" ht="13" x14ac:dyDescent="0.15">
      <c r="A959" s="44"/>
      <c r="B959" s="11"/>
      <c r="C959" s="18"/>
      <c r="D959" s="19"/>
      <c r="E959" s="18"/>
      <c r="F959" s="35"/>
      <c r="G959" s="152"/>
      <c r="H959" s="213"/>
      <c r="I959" s="213"/>
      <c r="J959" s="18"/>
      <c r="K959" s="18"/>
      <c r="L959" s="11"/>
      <c r="M959" s="42"/>
    </row>
    <row r="960" spans="1:13" ht="13" x14ac:dyDescent="0.15">
      <c r="A960" s="44"/>
      <c r="B960" s="11"/>
      <c r="C960" s="18"/>
      <c r="D960" s="19"/>
      <c r="E960" s="18"/>
      <c r="F960" s="35"/>
      <c r="G960" s="152"/>
      <c r="H960" s="213"/>
      <c r="I960" s="213"/>
      <c r="J960" s="18"/>
      <c r="K960" s="18"/>
      <c r="L960" s="11"/>
      <c r="M960" s="42"/>
    </row>
    <row r="961" spans="1:13" ht="13" x14ac:dyDescent="0.15">
      <c r="A961" s="44"/>
      <c r="B961" s="11"/>
      <c r="C961" s="18"/>
      <c r="D961" s="19"/>
      <c r="E961" s="18"/>
      <c r="F961" s="35"/>
      <c r="G961" s="152"/>
      <c r="H961" s="213"/>
      <c r="I961" s="213"/>
      <c r="J961" s="18"/>
      <c r="K961" s="18"/>
      <c r="L961" s="11"/>
      <c r="M961" s="42"/>
    </row>
    <row r="962" spans="1:13" ht="13" x14ac:dyDescent="0.15">
      <c r="A962" s="44"/>
      <c r="B962" s="11"/>
      <c r="C962" s="18"/>
      <c r="D962" s="19"/>
      <c r="E962" s="18"/>
      <c r="F962" s="35"/>
      <c r="G962" s="152"/>
      <c r="H962" s="213"/>
      <c r="I962" s="213"/>
      <c r="J962" s="18"/>
      <c r="K962" s="18"/>
      <c r="L962" s="11"/>
      <c r="M962" s="42"/>
    </row>
    <row r="963" spans="1:13" ht="13" x14ac:dyDescent="0.15">
      <c r="A963" s="44"/>
      <c r="B963" s="11"/>
      <c r="C963" s="18"/>
      <c r="D963" s="19"/>
      <c r="E963" s="18"/>
      <c r="F963" s="35"/>
      <c r="G963" s="152"/>
      <c r="H963" s="213"/>
      <c r="I963" s="213"/>
      <c r="J963" s="18"/>
      <c r="K963" s="18"/>
      <c r="L963" s="11"/>
      <c r="M963" s="42"/>
    </row>
    <row r="964" spans="1:13" ht="13" x14ac:dyDescent="0.15">
      <c r="A964" s="44"/>
      <c r="B964" s="11"/>
      <c r="C964" s="18"/>
      <c r="D964" s="19"/>
      <c r="E964" s="18"/>
      <c r="F964" s="35"/>
      <c r="G964" s="152"/>
      <c r="H964" s="213"/>
      <c r="I964" s="213"/>
      <c r="J964" s="18"/>
      <c r="K964" s="18"/>
      <c r="L964" s="11"/>
      <c r="M964" s="42"/>
    </row>
    <row r="965" spans="1:13" ht="13" x14ac:dyDescent="0.15">
      <c r="A965" s="44"/>
      <c r="B965" s="11"/>
      <c r="C965" s="18"/>
      <c r="D965" s="19"/>
      <c r="E965" s="18"/>
      <c r="F965" s="35"/>
      <c r="G965" s="152"/>
      <c r="H965" s="213"/>
      <c r="I965" s="213"/>
      <c r="J965" s="18"/>
      <c r="K965" s="18"/>
      <c r="L965" s="11"/>
      <c r="M965" s="42"/>
    </row>
    <row r="966" spans="1:13" ht="13" x14ac:dyDescent="0.15">
      <c r="A966" s="44"/>
      <c r="B966" s="11"/>
      <c r="C966" s="18"/>
      <c r="D966" s="19"/>
      <c r="E966" s="18"/>
      <c r="F966" s="35"/>
      <c r="G966" s="152"/>
      <c r="H966" s="213"/>
      <c r="I966" s="213"/>
      <c r="J966" s="18"/>
      <c r="K966" s="18"/>
      <c r="L966" s="11"/>
      <c r="M966" s="42"/>
    </row>
    <row r="967" spans="1:13" ht="13" x14ac:dyDescent="0.15">
      <c r="A967" s="44"/>
      <c r="B967" s="11"/>
      <c r="C967" s="18"/>
      <c r="D967" s="19"/>
      <c r="E967" s="18"/>
      <c r="F967" s="35"/>
      <c r="G967" s="152"/>
      <c r="H967" s="213"/>
      <c r="I967" s="213"/>
      <c r="J967" s="18"/>
      <c r="K967" s="18"/>
      <c r="L967" s="11"/>
      <c r="M967" s="42"/>
    </row>
    <row r="968" spans="1:13" ht="13" x14ac:dyDescent="0.15">
      <c r="A968" s="44"/>
      <c r="B968" s="11"/>
      <c r="C968" s="18"/>
      <c r="D968" s="19"/>
      <c r="E968" s="18"/>
      <c r="F968" s="35"/>
      <c r="G968" s="152"/>
      <c r="H968" s="213"/>
      <c r="I968" s="213"/>
      <c r="J968" s="18"/>
      <c r="K968" s="18"/>
      <c r="L968" s="11"/>
      <c r="M968" s="42"/>
    </row>
    <row r="969" spans="1:13" ht="13" x14ac:dyDescent="0.15">
      <c r="A969" s="44"/>
      <c r="B969" s="11"/>
      <c r="C969" s="18"/>
      <c r="D969" s="19"/>
      <c r="E969" s="18"/>
      <c r="F969" s="35"/>
      <c r="G969" s="152"/>
      <c r="H969" s="213"/>
      <c r="I969" s="213"/>
      <c r="J969" s="18"/>
      <c r="K969" s="18"/>
      <c r="L969" s="11"/>
      <c r="M969" s="42"/>
    </row>
    <row r="970" spans="1:13" ht="13" x14ac:dyDescent="0.15">
      <c r="A970" s="44"/>
      <c r="B970" s="11"/>
      <c r="C970" s="18"/>
      <c r="D970" s="19"/>
      <c r="E970" s="18"/>
      <c r="F970" s="35"/>
      <c r="G970" s="152"/>
      <c r="H970" s="213"/>
      <c r="I970" s="213"/>
      <c r="J970" s="18"/>
      <c r="K970" s="18"/>
      <c r="L970" s="11"/>
      <c r="M970" s="42"/>
    </row>
    <row r="971" spans="1:13" ht="13" x14ac:dyDescent="0.15">
      <c r="A971" s="44"/>
      <c r="B971" s="11"/>
      <c r="C971" s="18"/>
      <c r="D971" s="19"/>
      <c r="E971" s="18"/>
      <c r="F971" s="35"/>
      <c r="G971" s="152"/>
      <c r="H971" s="213"/>
      <c r="I971" s="213"/>
      <c r="J971" s="18"/>
      <c r="K971" s="18"/>
      <c r="L971" s="11"/>
      <c r="M971" s="42"/>
    </row>
    <row r="972" spans="1:13" ht="13" x14ac:dyDescent="0.15">
      <c r="A972" s="44"/>
      <c r="B972" s="11"/>
      <c r="C972" s="18"/>
      <c r="D972" s="19"/>
      <c r="E972" s="18"/>
      <c r="F972" s="35"/>
      <c r="G972" s="152"/>
      <c r="H972" s="213"/>
      <c r="I972" s="213"/>
      <c r="J972" s="18"/>
      <c r="K972" s="18"/>
      <c r="L972" s="11"/>
      <c r="M972" s="42"/>
    </row>
    <row r="973" spans="1:13" ht="13" x14ac:dyDescent="0.15">
      <c r="A973" s="44"/>
      <c r="B973" s="11"/>
      <c r="C973" s="18"/>
      <c r="D973" s="19"/>
      <c r="E973" s="18"/>
      <c r="F973" s="35"/>
      <c r="G973" s="152"/>
      <c r="H973" s="213"/>
      <c r="I973" s="213"/>
      <c r="J973" s="18"/>
      <c r="K973" s="18"/>
      <c r="L973" s="11"/>
      <c r="M973" s="42"/>
    </row>
    <row r="974" spans="1:13" ht="13" x14ac:dyDescent="0.15">
      <c r="A974" s="44"/>
      <c r="B974" s="11"/>
      <c r="C974" s="18"/>
      <c r="D974" s="19"/>
      <c r="E974" s="18"/>
      <c r="F974" s="35"/>
      <c r="G974" s="152"/>
      <c r="H974" s="213"/>
      <c r="I974" s="213"/>
      <c r="J974" s="18"/>
      <c r="K974" s="18"/>
      <c r="L974" s="11"/>
      <c r="M974" s="42"/>
    </row>
    <row r="975" spans="1:13" ht="13" x14ac:dyDescent="0.15">
      <c r="A975" s="44"/>
      <c r="B975" s="11"/>
      <c r="C975" s="18"/>
      <c r="D975" s="19"/>
      <c r="E975" s="18"/>
      <c r="F975" s="35"/>
      <c r="G975" s="152"/>
      <c r="H975" s="213"/>
      <c r="I975" s="213"/>
      <c r="J975" s="18"/>
      <c r="K975" s="18"/>
      <c r="L975" s="11"/>
      <c r="M975" s="42"/>
    </row>
    <row r="976" spans="1:13" ht="13" x14ac:dyDescent="0.15">
      <c r="A976" s="44"/>
      <c r="B976" s="11"/>
      <c r="C976" s="18"/>
      <c r="D976" s="19"/>
      <c r="E976" s="18"/>
      <c r="F976" s="35"/>
      <c r="G976" s="152"/>
      <c r="H976" s="213"/>
      <c r="I976" s="213"/>
      <c r="J976" s="18"/>
      <c r="K976" s="18"/>
      <c r="L976" s="11"/>
      <c r="M976" s="42"/>
    </row>
    <row r="977" spans="1:13" ht="13" x14ac:dyDescent="0.15">
      <c r="A977" s="44"/>
      <c r="B977" s="11"/>
      <c r="C977" s="18"/>
      <c r="D977" s="19"/>
      <c r="E977" s="18"/>
      <c r="F977" s="35"/>
      <c r="G977" s="152"/>
      <c r="H977" s="213"/>
      <c r="I977" s="213"/>
      <c r="J977" s="18"/>
      <c r="K977" s="18"/>
      <c r="L977" s="11"/>
      <c r="M977" s="42"/>
    </row>
    <row r="978" spans="1:13" ht="13" x14ac:dyDescent="0.15">
      <c r="A978" s="44"/>
      <c r="B978" s="11"/>
      <c r="C978" s="18"/>
      <c r="D978" s="19"/>
      <c r="E978" s="18"/>
      <c r="F978" s="35"/>
      <c r="G978" s="152"/>
      <c r="H978" s="213"/>
      <c r="I978" s="213"/>
      <c r="J978" s="18"/>
      <c r="K978" s="18"/>
      <c r="L978" s="11"/>
      <c r="M978" s="42"/>
    </row>
    <row r="979" spans="1:13" ht="13" x14ac:dyDescent="0.15">
      <c r="A979" s="44"/>
      <c r="B979" s="11"/>
      <c r="C979" s="18"/>
      <c r="D979" s="19"/>
      <c r="E979" s="18"/>
      <c r="F979" s="35"/>
      <c r="G979" s="152"/>
      <c r="H979" s="213"/>
      <c r="I979" s="213"/>
      <c r="J979" s="18"/>
      <c r="K979" s="18"/>
      <c r="L979" s="11"/>
      <c r="M979" s="42"/>
    </row>
    <row r="980" spans="1:13" ht="13" x14ac:dyDescent="0.15">
      <c r="A980" s="44"/>
      <c r="B980" s="11"/>
      <c r="C980" s="18"/>
      <c r="D980" s="19"/>
      <c r="E980" s="18"/>
      <c r="F980" s="35"/>
      <c r="G980" s="152"/>
      <c r="H980" s="213"/>
      <c r="I980" s="213"/>
      <c r="J980" s="18"/>
      <c r="K980" s="18"/>
      <c r="L980" s="11"/>
      <c r="M980" s="42"/>
    </row>
    <row r="981" spans="1:13" ht="13" x14ac:dyDescent="0.15">
      <c r="A981" s="44"/>
      <c r="B981" s="11"/>
      <c r="C981" s="18"/>
      <c r="D981" s="19"/>
      <c r="E981" s="18"/>
      <c r="F981" s="35"/>
      <c r="G981" s="152"/>
      <c r="H981" s="213"/>
      <c r="I981" s="213"/>
      <c r="J981" s="18"/>
      <c r="K981" s="18"/>
      <c r="L981" s="11"/>
      <c r="M981" s="42"/>
    </row>
    <row r="982" spans="1:13" ht="13" x14ac:dyDescent="0.15">
      <c r="A982" s="44"/>
      <c r="B982" s="11"/>
      <c r="C982" s="18"/>
      <c r="D982" s="19"/>
      <c r="E982" s="18"/>
      <c r="F982" s="35"/>
      <c r="G982" s="152"/>
      <c r="H982" s="213"/>
      <c r="I982" s="213"/>
      <c r="J982" s="18"/>
      <c r="K982" s="18"/>
      <c r="L982" s="11"/>
      <c r="M982" s="42"/>
    </row>
    <row r="983" spans="1:13" ht="13" x14ac:dyDescent="0.15">
      <c r="A983" s="44"/>
      <c r="B983" s="11"/>
      <c r="C983" s="18"/>
      <c r="D983" s="19"/>
      <c r="E983" s="18"/>
      <c r="F983" s="35"/>
      <c r="G983" s="152"/>
      <c r="H983" s="213"/>
      <c r="I983" s="213"/>
      <c r="J983" s="18"/>
      <c r="K983" s="18"/>
      <c r="L983" s="11"/>
      <c r="M983" s="42"/>
    </row>
    <row r="984" spans="1:13" ht="13" x14ac:dyDescent="0.15">
      <c r="A984" s="44"/>
      <c r="B984" s="11"/>
      <c r="C984" s="18"/>
      <c r="D984" s="19"/>
      <c r="E984" s="18"/>
      <c r="F984" s="35"/>
      <c r="G984" s="152"/>
      <c r="H984" s="213"/>
      <c r="I984" s="213"/>
      <c r="J984" s="18"/>
      <c r="K984" s="18"/>
      <c r="L984" s="11"/>
      <c r="M984" s="42"/>
    </row>
    <row r="985" spans="1:13" ht="13" x14ac:dyDescent="0.15">
      <c r="A985" s="44"/>
      <c r="B985" s="11"/>
      <c r="C985" s="18"/>
      <c r="D985" s="19"/>
      <c r="E985" s="18"/>
      <c r="F985" s="35"/>
      <c r="G985" s="152"/>
      <c r="H985" s="213"/>
      <c r="I985" s="213"/>
      <c r="J985" s="18"/>
      <c r="K985" s="18"/>
      <c r="L985" s="11"/>
      <c r="M985" s="42"/>
    </row>
    <row r="986" spans="1:13" ht="13" x14ac:dyDescent="0.15">
      <c r="A986" s="44"/>
      <c r="B986" s="11"/>
      <c r="C986" s="18"/>
      <c r="D986" s="19"/>
      <c r="E986" s="18"/>
      <c r="F986" s="35"/>
      <c r="G986" s="152"/>
      <c r="H986" s="213"/>
      <c r="I986" s="213"/>
      <c r="J986" s="18"/>
      <c r="K986" s="18"/>
      <c r="L986" s="11"/>
      <c r="M986" s="42"/>
    </row>
    <row r="987" spans="1:13" ht="13" x14ac:dyDescent="0.15">
      <c r="A987" s="44"/>
      <c r="B987" s="11"/>
      <c r="C987" s="18"/>
      <c r="D987" s="19"/>
      <c r="E987" s="18"/>
      <c r="F987" s="35"/>
      <c r="G987" s="152"/>
      <c r="H987" s="213"/>
      <c r="I987" s="213"/>
      <c r="J987" s="18"/>
      <c r="K987" s="18"/>
      <c r="L987" s="11"/>
      <c r="M987" s="42"/>
    </row>
    <row r="988" spans="1:13" ht="13" x14ac:dyDescent="0.15">
      <c r="A988" s="44"/>
      <c r="B988" s="11"/>
      <c r="C988" s="18"/>
      <c r="D988" s="19"/>
      <c r="E988" s="18"/>
      <c r="F988" s="35"/>
      <c r="G988" s="152"/>
      <c r="H988" s="213"/>
      <c r="I988" s="213"/>
      <c r="J988" s="18"/>
      <c r="K988" s="18"/>
      <c r="L988" s="11"/>
      <c r="M988" s="42"/>
    </row>
    <row r="989" spans="1:13" ht="13" x14ac:dyDescent="0.15">
      <c r="A989" s="44"/>
      <c r="B989" s="11"/>
      <c r="C989" s="18"/>
      <c r="D989" s="19"/>
      <c r="E989" s="18"/>
      <c r="F989" s="35"/>
      <c r="G989" s="152"/>
      <c r="H989" s="213"/>
      <c r="I989" s="213"/>
      <c r="J989" s="18"/>
      <c r="K989" s="18"/>
      <c r="L989" s="11"/>
      <c r="M989" s="42"/>
    </row>
    <row r="990" spans="1:13" ht="13" x14ac:dyDescent="0.15">
      <c r="A990" s="44"/>
      <c r="B990" s="11"/>
      <c r="C990" s="18"/>
      <c r="D990" s="19"/>
      <c r="E990" s="18"/>
      <c r="F990" s="35"/>
      <c r="G990" s="152"/>
      <c r="H990" s="213"/>
      <c r="I990" s="213"/>
      <c r="J990" s="18"/>
      <c r="K990" s="18"/>
      <c r="L990" s="11"/>
      <c r="M990" s="42"/>
    </row>
    <row r="991" spans="1:13" ht="13" x14ac:dyDescent="0.15">
      <c r="A991" s="44"/>
      <c r="B991" s="11"/>
      <c r="C991" s="18"/>
      <c r="D991" s="19"/>
      <c r="E991" s="18"/>
      <c r="F991" s="35"/>
      <c r="G991" s="152"/>
      <c r="H991" s="213"/>
      <c r="I991" s="213"/>
      <c r="J991" s="18"/>
      <c r="K991" s="18"/>
      <c r="L991" s="11"/>
      <c r="M991" s="42"/>
    </row>
    <row r="992" spans="1:13" ht="13" x14ac:dyDescent="0.15">
      <c r="A992" s="44"/>
      <c r="B992" s="11"/>
      <c r="C992" s="18"/>
      <c r="D992" s="19"/>
      <c r="E992" s="18"/>
      <c r="F992" s="35"/>
      <c r="G992" s="152"/>
      <c r="H992" s="213"/>
      <c r="I992" s="213"/>
      <c r="J992" s="18"/>
      <c r="K992" s="18"/>
      <c r="L992" s="11"/>
      <c r="M992" s="42"/>
    </row>
    <row r="993" spans="1:13" ht="13" x14ac:dyDescent="0.15">
      <c r="A993" s="44"/>
      <c r="B993" s="11"/>
      <c r="C993" s="18"/>
      <c r="D993" s="19"/>
      <c r="E993" s="18"/>
      <c r="F993" s="35"/>
      <c r="G993" s="152"/>
      <c r="H993" s="213"/>
      <c r="I993" s="213"/>
      <c r="J993" s="18"/>
      <c r="K993" s="18"/>
      <c r="L993" s="11"/>
      <c r="M993" s="42"/>
    </row>
    <row r="994" spans="1:13" ht="13" x14ac:dyDescent="0.15">
      <c r="A994" s="44"/>
      <c r="B994" s="11"/>
      <c r="C994" s="18"/>
      <c r="D994" s="19"/>
      <c r="E994" s="18"/>
      <c r="F994" s="35"/>
      <c r="G994" s="152"/>
      <c r="H994" s="213"/>
      <c r="I994" s="213"/>
      <c r="J994" s="18"/>
      <c r="K994" s="18"/>
      <c r="L994" s="11"/>
      <c r="M994" s="42"/>
    </row>
    <row r="995" spans="1:13" ht="13" x14ac:dyDescent="0.15">
      <c r="A995" s="44"/>
      <c r="B995" s="11"/>
      <c r="C995" s="18"/>
      <c r="D995" s="19"/>
      <c r="E995" s="18"/>
      <c r="F995" s="35"/>
      <c r="G995" s="152"/>
      <c r="H995" s="213"/>
      <c r="I995" s="213"/>
      <c r="J995" s="18"/>
      <c r="K995" s="18"/>
      <c r="L995" s="11"/>
      <c r="M995" s="42"/>
    </row>
    <row r="996" spans="1:13" ht="13" x14ac:dyDescent="0.15">
      <c r="A996" s="44"/>
      <c r="B996" s="11"/>
      <c r="C996" s="18"/>
      <c r="D996" s="19"/>
      <c r="E996" s="18"/>
      <c r="F996" s="35"/>
      <c r="G996" s="152"/>
      <c r="H996" s="213"/>
      <c r="I996" s="213"/>
      <c r="J996" s="18"/>
      <c r="K996" s="18"/>
      <c r="L996" s="11"/>
      <c r="M996" s="42"/>
    </row>
    <row r="997" spans="1:13" ht="13" x14ac:dyDescent="0.15">
      <c r="A997" s="44"/>
      <c r="B997" s="11"/>
      <c r="C997" s="18"/>
      <c r="D997" s="19"/>
      <c r="E997" s="18"/>
      <c r="F997" s="35"/>
      <c r="G997" s="152"/>
      <c r="H997" s="213"/>
      <c r="I997" s="213"/>
      <c r="J997" s="18"/>
      <c r="K997" s="18"/>
      <c r="L997" s="11"/>
      <c r="M997" s="42"/>
    </row>
    <row r="998" spans="1:13" ht="13" x14ac:dyDescent="0.15">
      <c r="A998" s="44"/>
      <c r="B998" s="11"/>
      <c r="C998" s="18"/>
      <c r="D998" s="19"/>
      <c r="E998" s="18"/>
      <c r="F998" s="35"/>
      <c r="G998" s="152"/>
      <c r="H998" s="213"/>
      <c r="I998" s="213"/>
      <c r="J998" s="18"/>
      <c r="K998" s="18"/>
      <c r="L998" s="11"/>
      <c r="M998" s="42"/>
    </row>
    <row r="999" spans="1:13" ht="13" x14ac:dyDescent="0.15">
      <c r="A999" s="44"/>
      <c r="B999" s="11"/>
      <c r="C999" s="18"/>
      <c r="D999" s="19"/>
      <c r="E999" s="18"/>
      <c r="F999" s="35"/>
      <c r="G999" s="152"/>
      <c r="H999" s="213"/>
      <c r="I999" s="213"/>
      <c r="J999" s="18"/>
      <c r="K999" s="18"/>
      <c r="L999" s="11"/>
      <c r="M999" s="42"/>
    </row>
    <row r="1000" spans="1:13" ht="13" x14ac:dyDescent="0.15">
      <c r="A1000" s="44"/>
      <c r="B1000" s="11"/>
      <c r="C1000" s="18"/>
      <c r="D1000" s="19"/>
      <c r="E1000" s="18"/>
      <c r="F1000" s="35"/>
      <c r="G1000" s="152"/>
      <c r="H1000" s="213"/>
      <c r="I1000" s="213"/>
      <c r="J1000" s="18"/>
      <c r="K1000" s="18"/>
      <c r="L1000" s="11"/>
      <c r="M1000" s="42"/>
    </row>
  </sheetData>
  <mergeCells count="4">
    <mergeCell ref="A1:J2"/>
    <mergeCell ref="K1:K2"/>
    <mergeCell ref="L1:M2"/>
    <mergeCell ref="A3:K3"/>
  </mergeCells>
  <dataValidations count="1">
    <dataValidation type="list" allowBlank="1" sqref="A6:A271" xr:uid="{00000000-0002-0000-1100-000000000000}">
      <formula1>#REF!</formula1>
    </dataValidation>
  </dataValidations>
  <pageMargins left="0.7" right="0.7" top="0.75" bottom="0.75" header="0" footer="0"/>
  <pageSetup paperSize="9" fitToHeight="0"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FFF9A"/>
    <outlinePr summaryBelow="0" summaryRight="0"/>
    <pageSetUpPr fitToPage="1"/>
  </sheetPr>
  <dimension ref="A1:X998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43.83203125" customWidth="1"/>
    <col min="3" max="3" width="20.5" customWidth="1"/>
    <col min="4" max="4" width="20" customWidth="1"/>
    <col min="5" max="5" width="6.6640625" customWidth="1"/>
    <col min="6" max="6" width="11.1640625" customWidth="1"/>
    <col min="7" max="7" width="25.5" customWidth="1"/>
    <col min="8" max="8" width="38.8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9" t="s">
        <v>4</v>
      </c>
      <c r="J1" s="238"/>
      <c r="L1" s="2"/>
    </row>
    <row r="2" spans="1:24" ht="24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M2" s="3">
        <f>8000*31.58</f>
        <v>252640</v>
      </c>
    </row>
    <row r="3" spans="1:24" ht="30" customHeight="1" x14ac:dyDescent="0.15">
      <c r="A3" s="240" t="s">
        <v>6</v>
      </c>
      <c r="B3" s="238"/>
      <c r="C3" s="238"/>
      <c r="D3" s="238"/>
      <c r="E3" s="238"/>
      <c r="F3" s="238"/>
      <c r="G3" s="238"/>
      <c r="H3" s="238"/>
      <c r="I3" s="5" t="s">
        <v>8</v>
      </c>
      <c r="J3" s="7" t="e">
        <f>SUM(J5:J106)</f>
        <v>#VALUE!</v>
      </c>
      <c r="L3" s="2"/>
      <c r="M3" s="8" t="e">
        <f>M2-J3</f>
        <v>#VALUE!</v>
      </c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9" t="s">
        <v>15</v>
      </c>
      <c r="H4" s="9" t="s">
        <v>10</v>
      </c>
      <c r="I4" s="13" t="s">
        <v>16</v>
      </c>
      <c r="J4" s="12" t="s">
        <v>17</v>
      </c>
      <c r="K4" s="15" t="s">
        <v>18</v>
      </c>
      <c r="L4" s="15" t="s">
        <v>19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8.5" customHeight="1" x14ac:dyDescent="0.15">
      <c r="A5" s="6"/>
      <c r="B5" s="17" t="s">
        <v>20</v>
      </c>
      <c r="C5" s="18"/>
      <c r="D5" s="19"/>
      <c r="E5" s="18"/>
      <c r="F5" s="20">
        <v>20000</v>
      </c>
      <c r="G5" s="21"/>
      <c r="H5" s="21"/>
      <c r="I5" s="22">
        <v>1</v>
      </c>
      <c r="J5" s="20">
        <f t="shared" ref="J5:J6" si="0">I5*F5</f>
        <v>20000</v>
      </c>
      <c r="K5" s="23"/>
      <c r="L5" s="24"/>
    </row>
    <row r="6" spans="1:24" ht="28.5" customHeight="1" x14ac:dyDescent="0.15">
      <c r="A6" s="6"/>
      <c r="B6" s="17" t="s">
        <v>24</v>
      </c>
      <c r="C6" s="18"/>
      <c r="D6" s="19"/>
      <c r="E6" s="18"/>
      <c r="F6" s="20">
        <v>15000</v>
      </c>
      <c r="G6" s="21"/>
      <c r="H6" s="21"/>
      <c r="I6" s="22">
        <v>1</v>
      </c>
      <c r="J6" s="20">
        <f t="shared" si="0"/>
        <v>15000</v>
      </c>
      <c r="K6" s="23"/>
      <c r="L6" s="24"/>
    </row>
    <row r="7" spans="1:24" ht="28.5" customHeight="1" x14ac:dyDescent="0.15">
      <c r="A7" s="6"/>
      <c r="B7" s="26"/>
      <c r="C7" s="18"/>
      <c r="D7" s="19"/>
      <c r="E7" s="18"/>
      <c r="F7" s="20"/>
      <c r="G7" s="21"/>
      <c r="H7" s="21"/>
      <c r="I7" s="22"/>
      <c r="J7" s="20"/>
      <c r="K7" s="23"/>
      <c r="L7" s="24"/>
    </row>
    <row r="8" spans="1:24" ht="179.25" customHeight="1" x14ac:dyDescent="0.15">
      <c r="A8" s="6" t="s">
        <v>23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v>21000</v>
      </c>
      <c r="G8" s="21" t="s">
        <v>26</v>
      </c>
      <c r="H8" s="21" t="s">
        <v>27</v>
      </c>
      <c r="I8" s="22">
        <v>1</v>
      </c>
      <c r="J8" s="20">
        <f t="shared" ref="J8:J10" si="1">I8*F8</f>
        <v>21000</v>
      </c>
      <c r="K8" s="23" t="s">
        <v>28</v>
      </c>
      <c r="L8" s="24"/>
    </row>
    <row r="9" spans="1:24" ht="177" customHeight="1" x14ac:dyDescent="0.15">
      <c r="A9" s="27" t="s">
        <v>25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72000</v>
      </c>
      <c r="G9" s="21" t="s">
        <v>29</v>
      </c>
      <c r="H9" s="21" t="s">
        <v>30</v>
      </c>
      <c r="I9" s="22">
        <v>1</v>
      </c>
      <c r="J9" s="20">
        <f t="shared" si="1"/>
        <v>72000</v>
      </c>
      <c r="K9" s="23" t="s">
        <v>31</v>
      </c>
      <c r="L9" s="24"/>
    </row>
    <row r="10" spans="1:24" ht="168" customHeight="1" x14ac:dyDescent="0.15">
      <c r="A10" s="25" t="s">
        <v>33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8500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1</v>
      </c>
      <c r="J10" s="20">
        <f t="shared" si="1"/>
        <v>8500</v>
      </c>
      <c r="K10" s="23" t="s">
        <v>31</v>
      </c>
      <c r="L10" s="24"/>
    </row>
    <row r="11" spans="1:24" ht="168" customHeight="1" x14ac:dyDescent="0.15">
      <c r="A11" s="6" t="s">
        <v>34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15500</v>
      </c>
      <c r="G11" s="19" t="str">
        <f>IFERROR(VLOOKUP($A11,#REF!,7,0),"-")</f>
        <v>-</v>
      </c>
      <c r="H11" s="19" t="str">
        <f>IFERROR(VLOOKUP($A11,#REF!,8,0),"-")</f>
        <v>-</v>
      </c>
      <c r="I11" s="22">
        <v>1</v>
      </c>
      <c r="J11" s="20">
        <f>F11*I11</f>
        <v>15500</v>
      </c>
      <c r="K11" s="23" t="s">
        <v>31</v>
      </c>
      <c r="L11" s="24"/>
    </row>
    <row r="12" spans="1:24" ht="44.25" customHeight="1" x14ac:dyDescent="0.15">
      <c r="A12" s="25" t="s">
        <v>32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50000</v>
      </c>
      <c r="G12" s="19" t="str">
        <f>IFERROR(VLOOKUP($A12,#REF!,7,0),"-")</f>
        <v>-</v>
      </c>
      <c r="H12" s="19" t="str">
        <f>IFERROR(VLOOKUP($A12,#REF!,8,0),"-")</f>
        <v>-</v>
      </c>
      <c r="I12" s="22">
        <v>1</v>
      </c>
      <c r="J12" s="20">
        <f t="shared" ref="J12:J21" si="2">I12*F12</f>
        <v>50000</v>
      </c>
      <c r="K12" s="23" t="s">
        <v>31</v>
      </c>
      <c r="L12" s="24"/>
    </row>
    <row r="13" spans="1:24" ht="174.75" hidden="1" customHeight="1" x14ac:dyDescent="0.15">
      <c r="A13" s="25" t="s">
        <v>36</v>
      </c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20">
        <v>16129</v>
      </c>
      <c r="G13" s="19" t="str">
        <f>IFERROR(VLOOKUP($A13,#REF!,7,0),"-")</f>
        <v>-</v>
      </c>
      <c r="H13" s="19" t="str">
        <f>IFERROR(VLOOKUP($A13,#REF!,8,0),"-")</f>
        <v>-</v>
      </c>
      <c r="I13" s="22">
        <v>0</v>
      </c>
      <c r="J13" s="20">
        <f t="shared" si="2"/>
        <v>0</v>
      </c>
      <c r="K13" s="23" t="s">
        <v>37</v>
      </c>
      <c r="L13" s="24"/>
    </row>
    <row r="14" spans="1:24" ht="187.5" customHeight="1" x14ac:dyDescent="0.15">
      <c r="A14" s="25" t="s">
        <v>38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20">
        <v>42600</v>
      </c>
      <c r="G14" s="19" t="str">
        <f>IFERROR(VLOOKUP($A14,#REF!,7,0),"-")</f>
        <v>-</v>
      </c>
      <c r="H14" s="19" t="str">
        <f>IFERROR(VLOOKUP($A14,#REF!,8,0),"-")</f>
        <v>-</v>
      </c>
      <c r="I14" s="22">
        <v>2</v>
      </c>
      <c r="J14" s="20">
        <f t="shared" si="2"/>
        <v>85200</v>
      </c>
      <c r="K14" s="23" t="s">
        <v>40</v>
      </c>
      <c r="L14" s="24"/>
    </row>
    <row r="15" spans="1:24" ht="138" customHeight="1" x14ac:dyDescent="0.15">
      <c r="A15" s="25" t="s">
        <v>41</v>
      </c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9" t="str">
        <f>IFERROR(VLOOKUP($A15,#REF!,8,0),"-")</f>
        <v>-</v>
      </c>
      <c r="I15" s="22">
        <v>1</v>
      </c>
      <c r="J15" s="20" t="e">
        <f t="shared" si="2"/>
        <v>#VALUE!</v>
      </c>
      <c r="K15" s="23" t="s">
        <v>31</v>
      </c>
      <c r="L15" s="2"/>
    </row>
    <row r="16" spans="1:24" ht="138" customHeight="1" x14ac:dyDescent="0.15">
      <c r="A16" s="25" t="s">
        <v>46</v>
      </c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H16" s="19" t="str">
        <f>IFERROR(VLOOKUP($A16,#REF!,8,0),"-")</f>
        <v>-</v>
      </c>
      <c r="I16" s="22">
        <v>1</v>
      </c>
      <c r="J16" s="20" t="e">
        <f t="shared" si="2"/>
        <v>#VALUE!</v>
      </c>
      <c r="K16" s="23" t="s">
        <v>31</v>
      </c>
      <c r="L16" s="2"/>
    </row>
    <row r="17" spans="1:12" ht="123.75" customHeight="1" x14ac:dyDescent="0.15">
      <c r="A17" s="25" t="s">
        <v>48</v>
      </c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IFERROR(VLOOKUP($A17,#REF!,8,0),"-")</f>
        <v>-</v>
      </c>
      <c r="I17" s="22">
        <v>2</v>
      </c>
      <c r="J17" s="20" t="e">
        <f t="shared" si="2"/>
        <v>#VALUE!</v>
      </c>
      <c r="K17" s="23" t="s">
        <v>31</v>
      </c>
      <c r="L17" s="2"/>
    </row>
    <row r="18" spans="1:12" ht="123.75" customHeight="1" x14ac:dyDescent="0.15">
      <c r="A18" s="25" t="s">
        <v>49</v>
      </c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22">
        <v>2</v>
      </c>
      <c r="J18" s="20" t="e">
        <f t="shared" si="2"/>
        <v>#VALUE!</v>
      </c>
      <c r="K18" s="23" t="s">
        <v>31</v>
      </c>
      <c r="L18" s="2"/>
    </row>
    <row r="19" spans="1:12" ht="114" customHeight="1" x14ac:dyDescent="0.15">
      <c r="A19" s="25" t="s">
        <v>51</v>
      </c>
      <c r="B19" s="11"/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20">
        <v>45600</v>
      </c>
      <c r="G19" s="19" t="str">
        <f>IFERROR(VLOOKUP($A19,#REF!,7,0),"-")</f>
        <v>-</v>
      </c>
      <c r="H19" s="19" t="str">
        <f>IFERROR(VLOOKUP($A19,#REF!,8,0),"-")</f>
        <v>-</v>
      </c>
      <c r="I19" s="22">
        <v>1</v>
      </c>
      <c r="J19" s="20">
        <f t="shared" si="2"/>
        <v>45600</v>
      </c>
      <c r="K19" s="23" t="s">
        <v>31</v>
      </c>
      <c r="L19" s="2"/>
    </row>
    <row r="20" spans="1:12" ht="110.25" customHeight="1" x14ac:dyDescent="0.15">
      <c r="A20" s="25" t="s">
        <v>53</v>
      </c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22">
        <v>5</v>
      </c>
      <c r="J20" s="20" t="e">
        <f t="shared" si="2"/>
        <v>#VALUE!</v>
      </c>
      <c r="K20" s="23" t="s">
        <v>31</v>
      </c>
      <c r="L20" s="2"/>
    </row>
    <row r="21" spans="1:12" ht="117" customHeight="1" x14ac:dyDescent="0.15">
      <c r="A21" s="25" t="s">
        <v>57</v>
      </c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22">
        <v>2</v>
      </c>
      <c r="J21" s="20" t="e">
        <f t="shared" si="2"/>
        <v>#VALUE!</v>
      </c>
      <c r="K21" s="23" t="s">
        <v>31</v>
      </c>
      <c r="L21" s="2"/>
    </row>
    <row r="22" spans="1:12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  <c r="L22" s="2"/>
    </row>
    <row r="23" spans="1:12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 t="str">
        <f>IFERROR(VLOOKUP($A23,#REF!,8,0),"-")</f>
        <v>-</v>
      </c>
      <c r="I23" s="11"/>
      <c r="J23" s="42"/>
      <c r="L23" s="2"/>
    </row>
    <row r="24" spans="1:12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 t="str">
        <f>IFERROR(VLOOKUP($A24,#REF!,8,0),"-")</f>
        <v>-</v>
      </c>
      <c r="I24" s="11"/>
      <c r="J24" s="42"/>
      <c r="L24" s="2"/>
    </row>
    <row r="25" spans="1:12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11"/>
      <c r="J25" s="42"/>
      <c r="L25" s="2"/>
    </row>
    <row r="26" spans="1:12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 t="str">
        <f>IFERROR(VLOOKUP($A26,#REF!,8,0),"-")</f>
        <v>-</v>
      </c>
      <c r="I26" s="11"/>
      <c r="J26" s="42"/>
      <c r="L26" s="2"/>
    </row>
    <row r="27" spans="1:12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 t="str">
        <f>IFERROR(VLOOKUP($A27,#REF!,8,0),"-")</f>
        <v>-</v>
      </c>
      <c r="I27" s="11"/>
      <c r="J27" s="42"/>
      <c r="L27" s="2"/>
    </row>
    <row r="28" spans="1:12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  <c r="L28" s="2"/>
    </row>
    <row r="29" spans="1:12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 t="str">
        <f>IFERROR(VLOOKUP($A29,#REF!,8,0),"-")</f>
        <v>-</v>
      </c>
      <c r="I29" s="11"/>
      <c r="J29" s="42"/>
      <c r="L29" s="2"/>
    </row>
    <row r="30" spans="1:12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 t="str">
        <f>IFERROR(VLOOKUP($A30,#REF!,8,0),"-")</f>
        <v>-</v>
      </c>
      <c r="I30" s="11"/>
      <c r="J30" s="42"/>
      <c r="L30" s="2"/>
    </row>
    <row r="31" spans="1:12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 t="str">
        <f>IFERROR(VLOOKUP($A31,#REF!,8,0),"-")</f>
        <v>-</v>
      </c>
      <c r="I31" s="11"/>
      <c r="J31" s="42"/>
      <c r="L31" s="2"/>
    </row>
    <row r="32" spans="1:12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 t="str">
        <f>IFERROR(VLOOKUP($A32,#REF!,8,0),"-")</f>
        <v>-</v>
      </c>
      <c r="I32" s="11"/>
      <c r="J32" s="42"/>
      <c r="L32" s="2"/>
    </row>
    <row r="33" spans="1:12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 t="str">
        <f>IFERROR(VLOOKUP($A33,#REF!,8,0),"-")</f>
        <v>-</v>
      </c>
      <c r="I33" s="11"/>
      <c r="J33" s="42"/>
      <c r="L33" s="2"/>
    </row>
    <row r="34" spans="1:12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  <c r="L34" s="2"/>
    </row>
    <row r="35" spans="1:12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  <c r="L35" s="2"/>
    </row>
    <row r="36" spans="1:12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 t="str">
        <f>IFERROR(VLOOKUP($A36,#REF!,8,0),"-")</f>
        <v>-</v>
      </c>
      <c r="I36" s="11"/>
      <c r="J36" s="42"/>
      <c r="L36" s="2"/>
    </row>
    <row r="37" spans="1:12" ht="14" x14ac:dyDescent="0.15">
      <c r="A37" s="25"/>
      <c r="B37" s="11" t="str">
        <f>IFERROR(VLOOKUP($A37,#REF!,2,0),"-")</f>
        <v>-</v>
      </c>
      <c r="C37" s="18" t="str">
        <f>IFERROR(VLOOKUP($A37,#REF!,3,0),"-")</f>
        <v>-</v>
      </c>
      <c r="D37" s="19" t="str">
        <f>IFERROR(VLOOKUP($A37,#REF!,4,0),"-")</f>
        <v>-</v>
      </c>
      <c r="E37" s="18" t="str">
        <f>IFERROR(VLOOKUP($A37,#REF!,5,0),"-")</f>
        <v>-</v>
      </c>
      <c r="F37" s="35" t="str">
        <f>IFERROR(VLOOKUP($A37,#REF!,6,0),"-")</f>
        <v>-</v>
      </c>
      <c r="G37" s="19" t="str">
        <f>IFERROR(VLOOKUP($A37,#REF!,7,0),"-")</f>
        <v>-</v>
      </c>
      <c r="H37" s="19" t="str">
        <f>IFERROR(VLOOKUP($A37,#REF!,8,0),"-")</f>
        <v>-</v>
      </c>
      <c r="I37" s="11"/>
      <c r="J37" s="42"/>
      <c r="L37" s="2"/>
    </row>
    <row r="38" spans="1:12" ht="13" x14ac:dyDescent="0.15">
      <c r="A38" s="43"/>
      <c r="B38" s="11"/>
      <c r="C38" s="18"/>
      <c r="D38" s="19"/>
      <c r="E38" s="18"/>
      <c r="F38" s="35"/>
      <c r="G38" s="18"/>
      <c r="H38" s="18"/>
      <c r="I38" s="11"/>
      <c r="J38" s="42"/>
      <c r="L38" s="2"/>
    </row>
    <row r="39" spans="1:12" ht="13" x14ac:dyDescent="0.15">
      <c r="A39" s="43"/>
      <c r="B39" s="11"/>
      <c r="C39" s="18"/>
      <c r="D39" s="19"/>
      <c r="E39" s="18"/>
      <c r="F39" s="35"/>
      <c r="G39" s="18"/>
      <c r="H39" s="18"/>
      <c r="I39" s="11"/>
      <c r="J39" s="42"/>
      <c r="L39" s="2"/>
    </row>
    <row r="40" spans="1:12" ht="13" x14ac:dyDescent="0.15">
      <c r="A40" s="43"/>
      <c r="B40" s="11"/>
      <c r="C40" s="18"/>
      <c r="D40" s="19"/>
      <c r="E40" s="18"/>
      <c r="F40" s="35"/>
      <c r="G40" s="18"/>
      <c r="H40" s="18"/>
      <c r="I40" s="11"/>
      <c r="J40" s="42"/>
      <c r="L40" s="2"/>
    </row>
    <row r="41" spans="1:12" ht="13" x14ac:dyDescent="0.15">
      <c r="A41" s="43"/>
      <c r="B41" s="11"/>
      <c r="C41" s="18"/>
      <c r="D41" s="19"/>
      <c r="E41" s="18"/>
      <c r="F41" s="35"/>
      <c r="G41" s="18"/>
      <c r="H41" s="18"/>
      <c r="I41" s="11"/>
      <c r="J41" s="42"/>
      <c r="L41" s="2"/>
    </row>
    <row r="42" spans="1:12" ht="13" x14ac:dyDescent="0.15">
      <c r="A42" s="43"/>
      <c r="B42" s="11"/>
      <c r="C42" s="18"/>
      <c r="D42" s="19"/>
      <c r="E42" s="18"/>
      <c r="F42" s="35"/>
      <c r="G42" s="18"/>
      <c r="H42" s="18"/>
      <c r="I42" s="11"/>
      <c r="J42" s="42"/>
      <c r="L42" s="2"/>
    </row>
    <row r="43" spans="1:12" ht="13" x14ac:dyDescent="0.15">
      <c r="A43" s="43"/>
      <c r="B43" s="11"/>
      <c r="C43" s="18"/>
      <c r="D43" s="19"/>
      <c r="E43" s="18"/>
      <c r="F43" s="35"/>
      <c r="G43" s="18"/>
      <c r="H43" s="18"/>
      <c r="I43" s="11"/>
      <c r="J43" s="42"/>
      <c r="L43" s="2"/>
    </row>
    <row r="44" spans="1:12" ht="13" x14ac:dyDescent="0.15">
      <c r="A44" s="43"/>
      <c r="B44" s="11"/>
      <c r="C44" s="18"/>
      <c r="D44" s="19"/>
      <c r="E44" s="18"/>
      <c r="F44" s="35"/>
      <c r="G44" s="18"/>
      <c r="H44" s="18"/>
      <c r="I44" s="11"/>
      <c r="J44" s="42"/>
      <c r="L44" s="2"/>
    </row>
    <row r="45" spans="1:12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  <c r="L45" s="2"/>
    </row>
    <row r="46" spans="1:12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  <c r="L46" s="2"/>
    </row>
    <row r="47" spans="1:12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  <c r="L47" s="2"/>
    </row>
    <row r="48" spans="1:12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  <c r="L48" s="2"/>
    </row>
    <row r="49" spans="1:12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  <c r="L49" s="2"/>
    </row>
    <row r="50" spans="1:12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  <c r="L50" s="2"/>
    </row>
    <row r="51" spans="1:12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  <c r="L51" s="2"/>
    </row>
    <row r="52" spans="1:12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  <c r="L52" s="2"/>
    </row>
    <row r="53" spans="1:12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  <c r="L53" s="2"/>
    </row>
    <row r="54" spans="1:12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  <c r="L54" s="2"/>
    </row>
    <row r="55" spans="1:12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  <c r="L55" s="2"/>
    </row>
    <row r="56" spans="1:12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  <c r="L56" s="2"/>
    </row>
    <row r="57" spans="1:12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  <c r="L57" s="2"/>
    </row>
    <row r="58" spans="1:12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  <c r="L58" s="2"/>
    </row>
    <row r="59" spans="1:12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  <c r="L59" s="2"/>
    </row>
    <row r="60" spans="1:12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  <c r="L60" s="2"/>
    </row>
    <row r="61" spans="1:12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  <c r="L61" s="2"/>
    </row>
    <row r="62" spans="1:12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  <c r="L62" s="2"/>
    </row>
    <row r="63" spans="1:12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  <c r="L63" s="2"/>
    </row>
    <row r="64" spans="1:12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  <c r="L64" s="2"/>
    </row>
    <row r="65" spans="1:12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  <c r="L65" s="2"/>
    </row>
    <row r="66" spans="1:12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  <c r="L66" s="2"/>
    </row>
    <row r="67" spans="1:12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  <c r="L67" s="2"/>
    </row>
    <row r="68" spans="1:12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  <c r="L68" s="2"/>
    </row>
    <row r="69" spans="1:12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  <c r="L69" s="2"/>
    </row>
    <row r="70" spans="1:12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  <c r="L70" s="2"/>
    </row>
    <row r="71" spans="1:12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  <c r="L71" s="2"/>
    </row>
    <row r="72" spans="1:12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  <c r="L72" s="2"/>
    </row>
    <row r="73" spans="1:12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  <c r="L73" s="2"/>
    </row>
    <row r="74" spans="1:12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  <c r="L74" s="2"/>
    </row>
    <row r="75" spans="1:12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  <c r="L75" s="2"/>
    </row>
    <row r="76" spans="1:12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  <c r="L76" s="2"/>
    </row>
    <row r="77" spans="1:12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  <c r="L77" s="2"/>
    </row>
    <row r="78" spans="1:12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  <c r="L78" s="2"/>
    </row>
    <row r="79" spans="1:12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  <c r="L79" s="2"/>
    </row>
    <row r="80" spans="1:12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  <c r="L80" s="2"/>
    </row>
    <row r="81" spans="1:12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  <c r="L81" s="2"/>
    </row>
    <row r="82" spans="1:12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  <c r="L82" s="2"/>
    </row>
    <row r="83" spans="1:12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  <c r="L83" s="2"/>
    </row>
    <row r="84" spans="1:12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  <c r="L84" s="2"/>
    </row>
    <row r="85" spans="1:12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  <c r="L85" s="2"/>
    </row>
    <row r="86" spans="1:12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  <c r="L86" s="2"/>
    </row>
    <row r="87" spans="1:12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  <c r="L87" s="2"/>
    </row>
    <row r="88" spans="1:12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  <c r="L88" s="2"/>
    </row>
    <row r="89" spans="1:12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  <c r="L89" s="2"/>
    </row>
    <row r="90" spans="1:12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  <c r="L90" s="2"/>
    </row>
    <row r="91" spans="1:12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  <c r="L91" s="2"/>
    </row>
    <row r="92" spans="1:12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  <c r="L92" s="2"/>
    </row>
    <row r="93" spans="1:12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  <c r="L93" s="2"/>
    </row>
    <row r="94" spans="1:12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  <c r="L94" s="2"/>
    </row>
    <row r="95" spans="1:12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  <c r="L95" s="2"/>
    </row>
    <row r="96" spans="1:12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  <c r="L96" s="2"/>
    </row>
    <row r="97" spans="1:12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  <c r="L97" s="2"/>
    </row>
    <row r="98" spans="1:12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  <c r="L98" s="2"/>
    </row>
    <row r="99" spans="1:12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  <c r="L99" s="2"/>
    </row>
    <row r="100" spans="1:12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  <c r="L100" s="2"/>
    </row>
    <row r="101" spans="1:12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  <c r="L101" s="2"/>
    </row>
    <row r="102" spans="1:12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  <c r="L102" s="2"/>
    </row>
    <row r="103" spans="1:12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  <c r="L103" s="2"/>
    </row>
    <row r="104" spans="1:12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  <c r="L104" s="2"/>
    </row>
    <row r="105" spans="1:12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  <c r="L105" s="2"/>
    </row>
    <row r="106" spans="1:12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  <c r="L106" s="2"/>
    </row>
    <row r="107" spans="1:12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  <c r="L107" s="2"/>
    </row>
    <row r="108" spans="1:12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  <c r="L108" s="2"/>
    </row>
    <row r="109" spans="1:12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  <c r="L109" s="2"/>
    </row>
    <row r="110" spans="1:12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  <c r="L110" s="2"/>
    </row>
    <row r="111" spans="1:12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  <c r="L111" s="2"/>
    </row>
    <row r="112" spans="1:12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  <c r="L112" s="2"/>
    </row>
    <row r="113" spans="1:12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  <c r="L113" s="2"/>
    </row>
    <row r="114" spans="1:12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  <c r="L114" s="2"/>
    </row>
    <row r="115" spans="1:12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  <c r="L115" s="2"/>
    </row>
    <row r="116" spans="1:12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  <c r="L116" s="2"/>
    </row>
    <row r="117" spans="1:12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  <c r="L117" s="2"/>
    </row>
    <row r="118" spans="1:12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  <c r="L118" s="2"/>
    </row>
    <row r="119" spans="1:12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  <c r="L119" s="2"/>
    </row>
    <row r="120" spans="1:12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  <c r="L120" s="2"/>
    </row>
    <row r="121" spans="1:12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  <c r="L121" s="2"/>
    </row>
    <row r="122" spans="1:12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  <c r="L122" s="2"/>
    </row>
    <row r="123" spans="1:12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  <c r="L123" s="2"/>
    </row>
    <row r="124" spans="1:12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  <c r="L124" s="2"/>
    </row>
    <row r="125" spans="1:12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  <c r="L125" s="2"/>
    </row>
    <row r="126" spans="1:12" ht="13" x14ac:dyDescent="0.15">
      <c r="A126" s="25"/>
      <c r="B126" s="11"/>
      <c r="C126" s="18"/>
      <c r="D126" s="19"/>
      <c r="E126" s="18"/>
      <c r="F126" s="35"/>
      <c r="G126" s="18"/>
      <c r="H126" s="18"/>
      <c r="I126" s="11"/>
      <c r="J126" s="42"/>
      <c r="L126" s="2"/>
    </row>
    <row r="127" spans="1:12" ht="13" x14ac:dyDescent="0.15">
      <c r="A127" s="25"/>
      <c r="B127" s="11"/>
      <c r="C127" s="18"/>
      <c r="D127" s="19"/>
      <c r="E127" s="18"/>
      <c r="F127" s="35"/>
      <c r="G127" s="18"/>
      <c r="H127" s="18"/>
      <c r="I127" s="11"/>
      <c r="J127" s="42"/>
      <c r="L127" s="2"/>
    </row>
    <row r="128" spans="1:12" ht="13" x14ac:dyDescent="0.15">
      <c r="A128" s="25"/>
      <c r="B128" s="11"/>
      <c r="C128" s="18"/>
      <c r="D128" s="19"/>
      <c r="E128" s="18"/>
      <c r="F128" s="35"/>
      <c r="G128" s="18"/>
      <c r="H128" s="18"/>
      <c r="I128" s="11"/>
      <c r="J128" s="42"/>
      <c r="L128" s="2"/>
    </row>
    <row r="129" spans="1:12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  <c r="L129" s="2"/>
    </row>
    <row r="130" spans="1:12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  <c r="L130" s="2"/>
    </row>
    <row r="131" spans="1:12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  <c r="L131" s="2"/>
    </row>
    <row r="132" spans="1:12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  <c r="L132" s="2"/>
    </row>
    <row r="133" spans="1:12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  <c r="L133" s="2"/>
    </row>
    <row r="134" spans="1:12" ht="13" x14ac:dyDescent="0.15">
      <c r="A134" s="43"/>
      <c r="B134" s="11"/>
      <c r="C134" s="18"/>
      <c r="D134" s="19"/>
      <c r="E134" s="18"/>
      <c r="F134" s="35"/>
      <c r="G134" s="18"/>
      <c r="H134" s="18"/>
      <c r="I134" s="11"/>
      <c r="J134" s="42"/>
      <c r="L134" s="2"/>
    </row>
    <row r="135" spans="1:12" ht="13" x14ac:dyDescent="0.15">
      <c r="A135" s="43"/>
      <c r="B135" s="11"/>
      <c r="C135" s="18"/>
      <c r="D135" s="19"/>
      <c r="E135" s="18"/>
      <c r="F135" s="35"/>
      <c r="G135" s="18"/>
      <c r="H135" s="18"/>
      <c r="I135" s="11"/>
      <c r="J135" s="42"/>
      <c r="L135" s="2"/>
    </row>
    <row r="136" spans="1:12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  <c r="L136" s="2"/>
    </row>
    <row r="137" spans="1:12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  <c r="L137" s="2"/>
    </row>
    <row r="138" spans="1:12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  <c r="L138" s="2"/>
    </row>
    <row r="139" spans="1:12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  <c r="L139" s="2"/>
    </row>
    <row r="140" spans="1:12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  <c r="L140" s="2"/>
    </row>
    <row r="141" spans="1:12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  <c r="L141" s="2"/>
    </row>
    <row r="142" spans="1:12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  <c r="L142" s="2"/>
    </row>
    <row r="143" spans="1:12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  <c r="L143" s="2"/>
    </row>
    <row r="144" spans="1:12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  <c r="L144" s="2"/>
    </row>
    <row r="145" spans="1:12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  <c r="L145" s="2"/>
    </row>
    <row r="146" spans="1:12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  <c r="L146" s="2"/>
    </row>
    <row r="147" spans="1:12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  <c r="L147" s="2"/>
    </row>
    <row r="148" spans="1:12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  <c r="L148" s="2"/>
    </row>
    <row r="149" spans="1:12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  <c r="L149" s="2"/>
    </row>
    <row r="150" spans="1:12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  <c r="L150" s="2"/>
    </row>
    <row r="151" spans="1:12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  <c r="L151" s="2"/>
    </row>
    <row r="152" spans="1:12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  <c r="L152" s="2"/>
    </row>
    <row r="153" spans="1:12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  <c r="L153" s="2"/>
    </row>
    <row r="154" spans="1:12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  <c r="L154" s="2"/>
    </row>
    <row r="155" spans="1:12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  <c r="L155" s="2"/>
    </row>
    <row r="156" spans="1:12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  <c r="L156" s="2"/>
    </row>
    <row r="157" spans="1:12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  <c r="L157" s="2"/>
    </row>
    <row r="158" spans="1:12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  <c r="L158" s="2"/>
    </row>
    <row r="159" spans="1:12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  <c r="L159" s="2"/>
    </row>
    <row r="160" spans="1:12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  <c r="L160" s="2"/>
    </row>
    <row r="161" spans="1:12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  <c r="L161" s="2"/>
    </row>
    <row r="162" spans="1:12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  <c r="L162" s="2"/>
    </row>
    <row r="163" spans="1:12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  <c r="L163" s="2"/>
    </row>
    <row r="164" spans="1:12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  <c r="L164" s="2"/>
    </row>
    <row r="165" spans="1:12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  <c r="L165" s="2"/>
    </row>
    <row r="166" spans="1:12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  <c r="L166" s="2"/>
    </row>
    <row r="167" spans="1:12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  <c r="L167" s="2"/>
    </row>
    <row r="168" spans="1:12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  <c r="L168" s="2"/>
    </row>
    <row r="169" spans="1:12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  <c r="L169" s="2"/>
    </row>
    <row r="170" spans="1:12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  <c r="L170" s="2"/>
    </row>
    <row r="171" spans="1:12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  <c r="L171" s="2"/>
    </row>
    <row r="172" spans="1:12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  <c r="L172" s="2"/>
    </row>
    <row r="173" spans="1:12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  <c r="L173" s="2"/>
    </row>
    <row r="174" spans="1:12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  <c r="L174" s="2"/>
    </row>
    <row r="175" spans="1:12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  <c r="L175" s="2"/>
    </row>
    <row r="176" spans="1:12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  <c r="L176" s="2"/>
    </row>
    <row r="177" spans="1:12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  <c r="L177" s="2"/>
    </row>
    <row r="178" spans="1:12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  <c r="L178" s="2"/>
    </row>
    <row r="179" spans="1:12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  <c r="L179" s="2"/>
    </row>
    <row r="180" spans="1:12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  <c r="L180" s="2"/>
    </row>
    <row r="181" spans="1:12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  <c r="L181" s="2"/>
    </row>
    <row r="182" spans="1:12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  <c r="L182" s="2"/>
    </row>
    <row r="183" spans="1:12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  <c r="L183" s="2"/>
    </row>
    <row r="184" spans="1:12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  <c r="L184" s="2"/>
    </row>
    <row r="185" spans="1:12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  <c r="L185" s="2"/>
    </row>
    <row r="186" spans="1:12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  <c r="L186" s="2"/>
    </row>
    <row r="187" spans="1:12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  <c r="L187" s="2"/>
    </row>
    <row r="188" spans="1:12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  <c r="L188" s="2"/>
    </row>
    <row r="189" spans="1:12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  <c r="L189" s="2"/>
    </row>
    <row r="190" spans="1:12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  <c r="L190" s="2"/>
    </row>
    <row r="191" spans="1:12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  <c r="L191" s="2"/>
    </row>
    <row r="192" spans="1:12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  <c r="L192" s="2"/>
    </row>
    <row r="193" spans="1:12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  <c r="L193" s="2"/>
    </row>
    <row r="194" spans="1:12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  <c r="L194" s="2"/>
    </row>
    <row r="195" spans="1:12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  <c r="L195" s="2"/>
    </row>
    <row r="196" spans="1:12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  <c r="L196" s="2"/>
    </row>
    <row r="197" spans="1:12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  <c r="L197" s="2"/>
    </row>
    <row r="198" spans="1:12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  <c r="L198" s="2"/>
    </row>
    <row r="199" spans="1:12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  <c r="L199" s="2"/>
    </row>
    <row r="200" spans="1:12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  <c r="L200" s="2"/>
    </row>
    <row r="201" spans="1:12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  <c r="L201" s="2"/>
    </row>
    <row r="202" spans="1:12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  <c r="L202" s="2"/>
    </row>
    <row r="203" spans="1:12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  <c r="L203" s="2"/>
    </row>
    <row r="204" spans="1:12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  <c r="L204" s="2"/>
    </row>
    <row r="205" spans="1:12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  <c r="L205" s="2"/>
    </row>
    <row r="206" spans="1:12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  <c r="L206" s="2"/>
    </row>
    <row r="207" spans="1:12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  <c r="L207" s="2"/>
    </row>
    <row r="208" spans="1:12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  <c r="L208" s="2"/>
    </row>
    <row r="209" spans="1:12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  <c r="L209" s="2"/>
    </row>
    <row r="210" spans="1:12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  <c r="L210" s="2"/>
    </row>
    <row r="211" spans="1:12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  <c r="L211" s="2"/>
    </row>
    <row r="212" spans="1:12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  <c r="L212" s="2"/>
    </row>
    <row r="213" spans="1:12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  <c r="L213" s="2"/>
    </row>
    <row r="214" spans="1:12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  <c r="L214" s="2"/>
    </row>
    <row r="215" spans="1:12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  <c r="L215" s="2"/>
    </row>
    <row r="216" spans="1:12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  <c r="L216" s="2"/>
    </row>
    <row r="217" spans="1:12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  <c r="L217" s="2"/>
    </row>
    <row r="218" spans="1:12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  <c r="L218" s="2"/>
    </row>
    <row r="219" spans="1:12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  <c r="L219" s="2"/>
    </row>
    <row r="220" spans="1:12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  <c r="L220" s="2"/>
    </row>
    <row r="221" spans="1:12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  <c r="L221" s="2"/>
    </row>
    <row r="222" spans="1:12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  <c r="L222" s="2"/>
    </row>
    <row r="223" spans="1:12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  <c r="L223" s="2"/>
    </row>
    <row r="224" spans="1:12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  <c r="L224" s="2"/>
    </row>
    <row r="225" spans="1:12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  <c r="L225" s="2"/>
    </row>
    <row r="226" spans="1:12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  <c r="L226" s="2"/>
    </row>
    <row r="227" spans="1:12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  <c r="L227" s="2"/>
    </row>
    <row r="228" spans="1:12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  <c r="L228" s="2"/>
    </row>
    <row r="229" spans="1:12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  <c r="L229" s="2"/>
    </row>
    <row r="230" spans="1:12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  <c r="L230" s="2"/>
    </row>
    <row r="231" spans="1:12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  <c r="L231" s="2"/>
    </row>
    <row r="232" spans="1:12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  <c r="L232" s="2"/>
    </row>
    <row r="233" spans="1:12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  <c r="L233" s="2"/>
    </row>
    <row r="234" spans="1:12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  <c r="L234" s="2"/>
    </row>
    <row r="235" spans="1:12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  <c r="L235" s="2"/>
    </row>
    <row r="236" spans="1:12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  <c r="L236" s="2"/>
    </row>
    <row r="237" spans="1:12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  <c r="L237" s="2"/>
    </row>
    <row r="238" spans="1:12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  <c r="L238" s="2"/>
    </row>
    <row r="239" spans="1:12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  <c r="L239" s="2"/>
    </row>
    <row r="240" spans="1:12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  <c r="L240" s="2"/>
    </row>
    <row r="241" spans="1:12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  <c r="L241" s="2"/>
    </row>
    <row r="242" spans="1:12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  <c r="L242" s="2"/>
    </row>
    <row r="243" spans="1:12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  <c r="L243" s="2"/>
    </row>
    <row r="244" spans="1:12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  <c r="L244" s="2"/>
    </row>
    <row r="245" spans="1:12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  <c r="L245" s="2"/>
    </row>
    <row r="246" spans="1:12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  <c r="L246" s="2"/>
    </row>
    <row r="247" spans="1:12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  <c r="L247" s="2"/>
    </row>
    <row r="248" spans="1:12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  <c r="L248" s="2"/>
    </row>
    <row r="249" spans="1:12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  <c r="L249" s="2"/>
    </row>
    <row r="250" spans="1:12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  <c r="L250" s="2"/>
    </row>
    <row r="251" spans="1:12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  <c r="L251" s="2"/>
    </row>
    <row r="252" spans="1:12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  <c r="L252" s="2"/>
    </row>
    <row r="253" spans="1:12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  <c r="L253" s="2"/>
    </row>
    <row r="254" spans="1:12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  <c r="L254" s="2"/>
    </row>
    <row r="255" spans="1:12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  <c r="L255" s="2"/>
    </row>
    <row r="256" spans="1:12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  <c r="L256" s="2"/>
    </row>
    <row r="257" spans="1:12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  <c r="L257" s="2"/>
    </row>
    <row r="258" spans="1:12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  <c r="L258" s="2"/>
    </row>
    <row r="259" spans="1:12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  <c r="L259" s="2"/>
    </row>
    <row r="260" spans="1:12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  <c r="L260" s="2"/>
    </row>
    <row r="261" spans="1:12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  <c r="L261" s="2"/>
    </row>
    <row r="262" spans="1:12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  <c r="L262" s="2"/>
    </row>
    <row r="263" spans="1:12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  <c r="L263" s="2"/>
    </row>
    <row r="264" spans="1:12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  <c r="L264" s="2"/>
    </row>
    <row r="265" spans="1:12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  <c r="L265" s="2"/>
    </row>
    <row r="266" spans="1:12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  <c r="L266" s="2"/>
    </row>
    <row r="267" spans="1:12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  <c r="L267" s="2"/>
    </row>
    <row r="268" spans="1:12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  <c r="L268" s="2"/>
    </row>
    <row r="269" spans="1:12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  <c r="L269" s="2"/>
    </row>
    <row r="270" spans="1:12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  <c r="L270" s="2"/>
    </row>
    <row r="271" spans="1:12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  <c r="L271" s="2"/>
    </row>
    <row r="272" spans="1:12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  <c r="L272" s="2"/>
    </row>
    <row r="273" spans="1:12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  <c r="L273" s="2"/>
    </row>
    <row r="274" spans="1:12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  <c r="L274" s="2"/>
    </row>
    <row r="275" spans="1:12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  <c r="L275" s="2"/>
    </row>
    <row r="276" spans="1:12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  <c r="L276" s="2"/>
    </row>
    <row r="277" spans="1:12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  <c r="L277" s="2"/>
    </row>
    <row r="278" spans="1:12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  <c r="L278" s="2"/>
    </row>
    <row r="279" spans="1:12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  <c r="L279" s="2"/>
    </row>
    <row r="280" spans="1:12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  <c r="L280" s="2"/>
    </row>
    <row r="281" spans="1:12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  <c r="L281" s="2"/>
    </row>
    <row r="282" spans="1:12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  <c r="L282" s="2"/>
    </row>
    <row r="283" spans="1:12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  <c r="L283" s="2"/>
    </row>
    <row r="284" spans="1:12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  <c r="L284" s="2"/>
    </row>
    <row r="285" spans="1:12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  <c r="L285" s="2"/>
    </row>
    <row r="286" spans="1:12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  <c r="L286" s="2"/>
    </row>
    <row r="287" spans="1:12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  <c r="L287" s="2"/>
    </row>
    <row r="288" spans="1:12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  <c r="L288" s="2"/>
    </row>
    <row r="289" spans="1:12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  <c r="L289" s="2"/>
    </row>
    <row r="290" spans="1:12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  <c r="L290" s="2"/>
    </row>
    <row r="291" spans="1:12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  <c r="L291" s="2"/>
    </row>
    <row r="292" spans="1:12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  <c r="L292" s="2"/>
    </row>
    <row r="293" spans="1:12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  <c r="L293" s="2"/>
    </row>
    <row r="294" spans="1:12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  <c r="L294" s="2"/>
    </row>
    <row r="295" spans="1:12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  <c r="L295" s="2"/>
    </row>
    <row r="296" spans="1:12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  <c r="L296" s="2"/>
    </row>
    <row r="297" spans="1:12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  <c r="L297" s="2"/>
    </row>
    <row r="298" spans="1:12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  <c r="L298" s="2"/>
    </row>
    <row r="299" spans="1:12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  <c r="L299" s="2"/>
    </row>
    <row r="300" spans="1:12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  <c r="L300" s="2"/>
    </row>
    <row r="301" spans="1:12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  <c r="L301" s="2"/>
    </row>
    <row r="302" spans="1:12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  <c r="L302" s="2"/>
    </row>
    <row r="303" spans="1:12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  <c r="L303" s="2"/>
    </row>
    <row r="304" spans="1:12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  <c r="L304" s="2"/>
    </row>
    <row r="305" spans="1:12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  <c r="L305" s="2"/>
    </row>
    <row r="306" spans="1:12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  <c r="L306" s="2"/>
    </row>
    <row r="307" spans="1:12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  <c r="L307" s="2"/>
    </row>
    <row r="308" spans="1:12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  <c r="L308" s="2"/>
    </row>
    <row r="309" spans="1:12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  <c r="L309" s="2"/>
    </row>
    <row r="310" spans="1:12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  <c r="L310" s="2"/>
    </row>
    <row r="311" spans="1:12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  <c r="L311" s="2"/>
    </row>
    <row r="312" spans="1:12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  <c r="L312" s="2"/>
    </row>
    <row r="313" spans="1:12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  <c r="L313" s="2"/>
    </row>
    <row r="314" spans="1:12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  <c r="L314" s="2"/>
    </row>
    <row r="315" spans="1:12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  <c r="L315" s="2"/>
    </row>
    <row r="316" spans="1:12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  <c r="L316" s="2"/>
    </row>
    <row r="317" spans="1:12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  <c r="L317" s="2"/>
    </row>
    <row r="318" spans="1:12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  <c r="L318" s="2"/>
    </row>
    <row r="319" spans="1:12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  <c r="L319" s="2"/>
    </row>
    <row r="320" spans="1:12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  <c r="L320" s="2"/>
    </row>
    <row r="321" spans="1:12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  <c r="L321" s="2"/>
    </row>
    <row r="322" spans="1:12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  <c r="L322" s="2"/>
    </row>
    <row r="323" spans="1:12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  <c r="L323" s="2"/>
    </row>
    <row r="324" spans="1:12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  <c r="L324" s="2"/>
    </row>
    <row r="325" spans="1:12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  <c r="L325" s="2"/>
    </row>
    <row r="326" spans="1:12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  <c r="L326" s="2"/>
    </row>
    <row r="327" spans="1:12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  <c r="L327" s="2"/>
    </row>
    <row r="328" spans="1:12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  <c r="L328" s="2"/>
    </row>
    <row r="329" spans="1:12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  <c r="L329" s="2"/>
    </row>
    <row r="330" spans="1:12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  <c r="L330" s="2"/>
    </row>
    <row r="331" spans="1:12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  <c r="L331" s="2"/>
    </row>
    <row r="332" spans="1:12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  <c r="L332" s="2"/>
    </row>
    <row r="333" spans="1:12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  <c r="L333" s="2"/>
    </row>
    <row r="334" spans="1:12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  <c r="L334" s="2"/>
    </row>
    <row r="335" spans="1:12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  <c r="L335" s="2"/>
    </row>
    <row r="336" spans="1:12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  <c r="L336" s="2"/>
    </row>
    <row r="337" spans="1:12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  <c r="L337" s="2"/>
    </row>
    <row r="338" spans="1:12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  <c r="L338" s="2"/>
    </row>
    <row r="339" spans="1:12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  <c r="L339" s="2"/>
    </row>
    <row r="340" spans="1:12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  <c r="L340" s="2"/>
    </row>
    <row r="341" spans="1:12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  <c r="L341" s="2"/>
    </row>
    <row r="342" spans="1:12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  <c r="L342" s="2"/>
    </row>
    <row r="343" spans="1:12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  <c r="L343" s="2"/>
    </row>
    <row r="344" spans="1:12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  <c r="L344" s="2"/>
    </row>
    <row r="345" spans="1:12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  <c r="L345" s="2"/>
    </row>
    <row r="346" spans="1:12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  <c r="L346" s="2"/>
    </row>
    <row r="347" spans="1:12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  <c r="L347" s="2"/>
    </row>
    <row r="348" spans="1:12" ht="13" x14ac:dyDescent="0.15">
      <c r="A348" s="43"/>
      <c r="B348" s="11"/>
      <c r="C348" s="18"/>
      <c r="D348" s="19"/>
      <c r="E348" s="18"/>
      <c r="F348" s="35"/>
      <c r="G348" s="18"/>
      <c r="H348" s="18"/>
      <c r="I348" s="11"/>
      <c r="J348" s="42"/>
      <c r="L348" s="2"/>
    </row>
    <row r="349" spans="1:12" ht="13" x14ac:dyDescent="0.15">
      <c r="A349" s="43"/>
      <c r="B349" s="11"/>
      <c r="C349" s="18"/>
      <c r="D349" s="19"/>
      <c r="E349" s="18"/>
      <c r="F349" s="35"/>
      <c r="G349" s="18"/>
      <c r="H349" s="18"/>
      <c r="I349" s="11"/>
      <c r="J349" s="42"/>
      <c r="L349" s="2"/>
    </row>
    <row r="350" spans="1:12" ht="13" x14ac:dyDescent="0.15">
      <c r="A350" s="44"/>
      <c r="B350" s="11"/>
      <c r="C350" s="18"/>
      <c r="D350" s="19"/>
      <c r="E350" s="18"/>
      <c r="F350" s="35"/>
      <c r="G350" s="18"/>
      <c r="H350" s="18"/>
      <c r="I350" s="11"/>
      <c r="J350" s="42"/>
      <c r="L350" s="2"/>
    </row>
    <row r="351" spans="1:12" ht="13" x14ac:dyDescent="0.15">
      <c r="A351" s="44"/>
      <c r="B351" s="11"/>
      <c r="C351" s="18"/>
      <c r="D351" s="19"/>
      <c r="E351" s="18"/>
      <c r="F351" s="35"/>
      <c r="G351" s="18"/>
      <c r="H351" s="18"/>
      <c r="I351" s="11"/>
      <c r="J351" s="42"/>
      <c r="L351" s="2"/>
    </row>
    <row r="352" spans="1:12" ht="13" x14ac:dyDescent="0.15">
      <c r="A352" s="44"/>
      <c r="B352" s="11"/>
      <c r="C352" s="18"/>
      <c r="D352" s="19"/>
      <c r="E352" s="18"/>
      <c r="F352" s="35"/>
      <c r="G352" s="18"/>
      <c r="H352" s="18"/>
      <c r="I352" s="11"/>
      <c r="J352" s="42"/>
      <c r="L352" s="2"/>
    </row>
    <row r="353" spans="1:12" ht="13" x14ac:dyDescent="0.15">
      <c r="A353" s="44"/>
      <c r="B353" s="11"/>
      <c r="C353" s="18"/>
      <c r="D353" s="19"/>
      <c r="E353" s="18"/>
      <c r="F353" s="35"/>
      <c r="G353" s="18"/>
      <c r="H353" s="18"/>
      <c r="I353" s="11"/>
      <c r="J353" s="42"/>
      <c r="L353" s="2"/>
    </row>
    <row r="354" spans="1:12" ht="13" x14ac:dyDescent="0.15">
      <c r="A354" s="44"/>
      <c r="B354" s="11"/>
      <c r="C354" s="18"/>
      <c r="D354" s="19"/>
      <c r="E354" s="18"/>
      <c r="F354" s="35"/>
      <c r="G354" s="18"/>
      <c r="H354" s="18"/>
      <c r="I354" s="11"/>
      <c r="J354" s="42"/>
      <c r="L354" s="2"/>
    </row>
    <row r="355" spans="1:12" ht="13" x14ac:dyDescent="0.15">
      <c r="A355" s="44"/>
      <c r="B355" s="11"/>
      <c r="C355" s="18"/>
      <c r="D355" s="19"/>
      <c r="E355" s="18"/>
      <c r="F355" s="35"/>
      <c r="G355" s="18"/>
      <c r="H355" s="18"/>
      <c r="I355" s="11"/>
      <c r="J355" s="42"/>
      <c r="L355" s="2"/>
    </row>
    <row r="356" spans="1:12" ht="13" x14ac:dyDescent="0.15">
      <c r="A356" s="44"/>
      <c r="B356" s="11"/>
      <c r="C356" s="18"/>
      <c r="D356" s="19"/>
      <c r="E356" s="18"/>
      <c r="F356" s="35"/>
      <c r="G356" s="18"/>
      <c r="H356" s="18"/>
      <c r="I356" s="11"/>
      <c r="J356" s="42"/>
      <c r="L356" s="2"/>
    </row>
    <row r="357" spans="1:12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  <c r="L357" s="2"/>
    </row>
    <row r="358" spans="1:12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  <c r="L358" s="2"/>
    </row>
    <row r="359" spans="1:12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  <c r="L359" s="2"/>
    </row>
    <row r="360" spans="1:12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  <c r="L360" s="2"/>
    </row>
    <row r="361" spans="1:12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  <c r="L361" s="2"/>
    </row>
    <row r="362" spans="1:12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  <c r="L362" s="2"/>
    </row>
    <row r="363" spans="1:12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  <c r="L363" s="2"/>
    </row>
    <row r="364" spans="1:12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  <c r="L364" s="2"/>
    </row>
    <row r="365" spans="1:12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  <c r="L365" s="2"/>
    </row>
    <row r="366" spans="1:12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  <c r="L366" s="2"/>
    </row>
    <row r="367" spans="1:12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  <c r="L367" s="2"/>
    </row>
    <row r="368" spans="1:12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  <c r="L368" s="2"/>
    </row>
    <row r="369" spans="1:12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  <c r="L369" s="2"/>
    </row>
    <row r="370" spans="1:12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  <c r="L370" s="2"/>
    </row>
    <row r="371" spans="1:12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  <c r="L371" s="2"/>
    </row>
    <row r="372" spans="1:12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  <c r="L372" s="2"/>
    </row>
    <row r="373" spans="1:12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  <c r="L373" s="2"/>
    </row>
    <row r="374" spans="1:12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  <c r="L374" s="2"/>
    </row>
    <row r="375" spans="1:12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  <c r="L375" s="2"/>
    </row>
    <row r="376" spans="1:12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  <c r="L376" s="2"/>
    </row>
    <row r="377" spans="1:12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  <c r="L377" s="2"/>
    </row>
    <row r="378" spans="1:12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  <c r="L378" s="2"/>
    </row>
    <row r="379" spans="1:12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  <c r="L379" s="2"/>
    </row>
    <row r="380" spans="1:12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  <c r="L380" s="2"/>
    </row>
    <row r="381" spans="1:12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  <c r="L381" s="2"/>
    </row>
    <row r="382" spans="1:12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  <c r="L382" s="2"/>
    </row>
    <row r="383" spans="1:12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  <c r="L383" s="2"/>
    </row>
    <row r="384" spans="1:12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  <c r="L384" s="2"/>
    </row>
    <row r="385" spans="1:12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  <c r="L385" s="2"/>
    </row>
    <row r="386" spans="1:12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  <c r="L386" s="2"/>
    </row>
    <row r="387" spans="1:12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  <c r="L387" s="2"/>
    </row>
    <row r="388" spans="1:12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  <c r="L388" s="2"/>
    </row>
    <row r="389" spans="1:12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  <c r="L389" s="2"/>
    </row>
    <row r="390" spans="1:12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  <c r="L390" s="2"/>
    </row>
    <row r="391" spans="1:12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  <c r="L391" s="2"/>
    </row>
    <row r="392" spans="1:12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  <c r="L392" s="2"/>
    </row>
    <row r="393" spans="1:12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  <c r="L393" s="2"/>
    </row>
    <row r="394" spans="1:12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  <c r="L394" s="2"/>
    </row>
    <row r="395" spans="1:12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  <c r="L395" s="2"/>
    </row>
    <row r="396" spans="1:12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  <c r="L396" s="2"/>
    </row>
    <row r="397" spans="1:12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  <c r="L397" s="2"/>
    </row>
    <row r="398" spans="1:12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  <c r="L398" s="2"/>
    </row>
    <row r="399" spans="1:12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  <c r="L399" s="2"/>
    </row>
    <row r="400" spans="1:12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  <c r="L400" s="2"/>
    </row>
    <row r="401" spans="1:12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  <c r="L401" s="2"/>
    </row>
    <row r="402" spans="1:12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  <c r="L402" s="2"/>
    </row>
    <row r="403" spans="1:12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  <c r="L403" s="2"/>
    </row>
    <row r="404" spans="1:12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  <c r="L404" s="2"/>
    </row>
    <row r="405" spans="1:12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  <c r="L405" s="2"/>
    </row>
    <row r="406" spans="1:12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  <c r="L406" s="2"/>
    </row>
    <row r="407" spans="1:12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  <c r="L407" s="2"/>
    </row>
    <row r="408" spans="1:12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  <c r="L408" s="2"/>
    </row>
    <row r="409" spans="1:12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  <c r="L409" s="2"/>
    </row>
    <row r="410" spans="1:12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  <c r="L410" s="2"/>
    </row>
    <row r="411" spans="1:12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  <c r="L411" s="2"/>
    </row>
    <row r="412" spans="1:12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  <c r="L412" s="2"/>
    </row>
    <row r="413" spans="1:12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  <c r="L413" s="2"/>
    </row>
    <row r="414" spans="1:12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  <c r="L414" s="2"/>
    </row>
    <row r="415" spans="1:12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  <c r="L415" s="2"/>
    </row>
    <row r="416" spans="1:12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  <c r="L416" s="2"/>
    </row>
    <row r="417" spans="1:12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  <c r="L417" s="2"/>
    </row>
    <row r="418" spans="1:12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  <c r="L418" s="2"/>
    </row>
    <row r="419" spans="1:12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  <c r="L419" s="2"/>
    </row>
    <row r="420" spans="1:12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  <c r="L420" s="2"/>
    </row>
    <row r="421" spans="1:12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  <c r="L421" s="2"/>
    </row>
    <row r="422" spans="1:12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  <c r="L422" s="2"/>
    </row>
    <row r="423" spans="1:12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  <c r="L423" s="2"/>
    </row>
    <row r="424" spans="1:12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  <c r="L424" s="2"/>
    </row>
    <row r="425" spans="1:12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  <c r="L425" s="2"/>
    </row>
    <row r="426" spans="1:12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  <c r="L426" s="2"/>
    </row>
    <row r="427" spans="1:12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  <c r="L427" s="2"/>
    </row>
    <row r="428" spans="1:12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  <c r="L428" s="2"/>
    </row>
    <row r="429" spans="1:12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  <c r="L429" s="2"/>
    </row>
    <row r="430" spans="1:12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  <c r="L430" s="2"/>
    </row>
    <row r="431" spans="1:12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  <c r="L431" s="2"/>
    </row>
    <row r="432" spans="1:12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  <c r="L432" s="2"/>
    </row>
    <row r="433" spans="1:12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  <c r="L433" s="2"/>
    </row>
    <row r="434" spans="1:12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  <c r="L434" s="2"/>
    </row>
    <row r="435" spans="1:12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  <c r="L435" s="2"/>
    </row>
    <row r="436" spans="1:12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  <c r="L436" s="2"/>
    </row>
    <row r="437" spans="1:12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  <c r="L437" s="2"/>
    </row>
    <row r="438" spans="1:12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  <c r="L438" s="2"/>
    </row>
    <row r="439" spans="1:12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  <c r="L439" s="2"/>
    </row>
    <row r="440" spans="1:12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  <c r="L440" s="2"/>
    </row>
    <row r="441" spans="1:12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  <c r="L441" s="2"/>
    </row>
    <row r="442" spans="1:12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  <c r="L442" s="2"/>
    </row>
    <row r="443" spans="1:12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  <c r="L443" s="2"/>
    </row>
    <row r="444" spans="1:12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  <c r="L444" s="2"/>
    </row>
    <row r="445" spans="1:12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  <c r="L445" s="2"/>
    </row>
    <row r="446" spans="1:12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  <c r="L446" s="2"/>
    </row>
    <row r="447" spans="1:12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  <c r="L447" s="2"/>
    </row>
    <row r="448" spans="1:12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  <c r="L448" s="2"/>
    </row>
    <row r="449" spans="1:12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  <c r="L449" s="2"/>
    </row>
    <row r="450" spans="1:12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  <c r="L450" s="2"/>
    </row>
    <row r="451" spans="1:12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  <c r="L451" s="2"/>
    </row>
    <row r="452" spans="1:12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  <c r="L452" s="2"/>
    </row>
    <row r="453" spans="1:12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  <c r="L453" s="2"/>
    </row>
    <row r="454" spans="1:12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  <c r="L454" s="2"/>
    </row>
    <row r="455" spans="1:12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  <c r="L455" s="2"/>
    </row>
    <row r="456" spans="1:12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  <c r="L456" s="2"/>
    </row>
    <row r="457" spans="1:12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  <c r="L457" s="2"/>
    </row>
    <row r="458" spans="1:12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  <c r="L458" s="2"/>
    </row>
    <row r="459" spans="1:12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  <c r="L459" s="2"/>
    </row>
    <row r="460" spans="1:12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  <c r="L460" s="2"/>
    </row>
    <row r="461" spans="1:12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  <c r="L461" s="2"/>
    </row>
    <row r="462" spans="1:12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  <c r="L462" s="2"/>
    </row>
    <row r="463" spans="1:12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  <c r="L463" s="2"/>
    </row>
    <row r="464" spans="1:12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  <c r="L464" s="2"/>
    </row>
    <row r="465" spans="1:12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  <c r="L465" s="2"/>
    </row>
    <row r="466" spans="1:12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  <c r="L466" s="2"/>
    </row>
    <row r="467" spans="1:12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  <c r="L467" s="2"/>
    </row>
    <row r="468" spans="1:12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  <c r="L468" s="2"/>
    </row>
    <row r="469" spans="1:12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  <c r="L469" s="2"/>
    </row>
    <row r="470" spans="1:12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  <c r="L470" s="2"/>
    </row>
    <row r="471" spans="1:12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  <c r="L471" s="2"/>
    </row>
    <row r="472" spans="1:12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  <c r="L472" s="2"/>
    </row>
    <row r="473" spans="1:12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  <c r="L473" s="2"/>
    </row>
    <row r="474" spans="1:12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  <c r="L474" s="2"/>
    </row>
    <row r="475" spans="1:12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  <c r="L475" s="2"/>
    </row>
    <row r="476" spans="1:12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  <c r="L476" s="2"/>
    </row>
    <row r="477" spans="1:12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  <c r="L477" s="2"/>
    </row>
    <row r="478" spans="1:12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  <c r="L478" s="2"/>
    </row>
    <row r="479" spans="1:12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  <c r="L479" s="2"/>
    </row>
    <row r="480" spans="1:12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  <c r="L480" s="2"/>
    </row>
    <row r="481" spans="1:12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  <c r="L481" s="2"/>
    </row>
    <row r="482" spans="1:12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  <c r="L482" s="2"/>
    </row>
    <row r="483" spans="1:12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  <c r="L483" s="2"/>
    </row>
    <row r="484" spans="1:12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  <c r="L484" s="2"/>
    </row>
    <row r="485" spans="1:12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  <c r="L485" s="2"/>
    </row>
    <row r="486" spans="1:12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  <c r="L486" s="2"/>
    </row>
    <row r="487" spans="1:12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  <c r="L487" s="2"/>
    </row>
    <row r="488" spans="1:12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  <c r="L488" s="2"/>
    </row>
    <row r="489" spans="1:12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  <c r="L489" s="2"/>
    </row>
    <row r="490" spans="1:12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  <c r="L490" s="2"/>
    </row>
    <row r="491" spans="1:12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  <c r="L491" s="2"/>
    </row>
    <row r="492" spans="1:12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  <c r="L492" s="2"/>
    </row>
    <row r="493" spans="1:12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  <c r="L493" s="2"/>
    </row>
    <row r="494" spans="1:12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  <c r="L494" s="2"/>
    </row>
    <row r="495" spans="1:12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  <c r="L495" s="2"/>
    </row>
    <row r="496" spans="1:12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  <c r="L496" s="2"/>
    </row>
    <row r="497" spans="1:12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  <c r="L497" s="2"/>
    </row>
    <row r="498" spans="1:12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  <c r="L498" s="2"/>
    </row>
    <row r="499" spans="1:12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  <c r="L499" s="2"/>
    </row>
    <row r="500" spans="1:12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  <c r="L500" s="2"/>
    </row>
    <row r="501" spans="1:12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  <c r="L501" s="2"/>
    </row>
    <row r="502" spans="1:12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  <c r="L502" s="2"/>
    </row>
    <row r="503" spans="1:12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  <c r="L503" s="2"/>
    </row>
    <row r="504" spans="1:12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  <c r="L504" s="2"/>
    </row>
    <row r="505" spans="1:12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  <c r="L505" s="2"/>
    </row>
    <row r="506" spans="1:12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  <c r="L506" s="2"/>
    </row>
    <row r="507" spans="1:12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  <c r="L507" s="2"/>
    </row>
    <row r="508" spans="1:12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  <c r="L508" s="2"/>
    </row>
    <row r="509" spans="1:12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  <c r="L509" s="2"/>
    </row>
    <row r="510" spans="1:12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  <c r="L510" s="2"/>
    </row>
    <row r="511" spans="1:12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  <c r="L511" s="2"/>
    </row>
    <row r="512" spans="1:12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  <c r="L512" s="2"/>
    </row>
    <row r="513" spans="1:12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  <c r="L513" s="2"/>
    </row>
    <row r="514" spans="1:12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  <c r="L514" s="2"/>
    </row>
    <row r="515" spans="1:12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  <c r="L515" s="2"/>
    </row>
    <row r="516" spans="1:12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  <c r="L516" s="2"/>
    </row>
    <row r="517" spans="1:12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  <c r="L517" s="2"/>
    </row>
    <row r="518" spans="1:12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  <c r="L518" s="2"/>
    </row>
    <row r="519" spans="1:12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  <c r="L519" s="2"/>
    </row>
    <row r="520" spans="1:12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  <c r="L520" s="2"/>
    </row>
    <row r="521" spans="1:12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  <c r="L521" s="2"/>
    </row>
    <row r="522" spans="1:12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  <c r="L522" s="2"/>
    </row>
    <row r="523" spans="1:12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  <c r="L523" s="2"/>
    </row>
    <row r="524" spans="1:12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  <c r="L524" s="2"/>
    </row>
    <row r="525" spans="1:12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  <c r="L525" s="2"/>
    </row>
    <row r="526" spans="1:12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  <c r="L526" s="2"/>
    </row>
    <row r="527" spans="1:12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  <c r="L527" s="2"/>
    </row>
    <row r="528" spans="1:12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  <c r="L528" s="2"/>
    </row>
    <row r="529" spans="1:12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  <c r="L529" s="2"/>
    </row>
    <row r="530" spans="1:12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  <c r="L530" s="2"/>
    </row>
    <row r="531" spans="1:12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  <c r="L531" s="2"/>
    </row>
    <row r="532" spans="1:12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  <c r="L532" s="2"/>
    </row>
    <row r="533" spans="1:12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  <c r="L533" s="2"/>
    </row>
    <row r="534" spans="1:12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  <c r="L534" s="2"/>
    </row>
    <row r="535" spans="1:12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  <c r="L535" s="2"/>
    </row>
    <row r="536" spans="1:12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  <c r="L536" s="2"/>
    </row>
    <row r="537" spans="1:12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  <c r="L537" s="2"/>
    </row>
    <row r="538" spans="1:12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  <c r="L538" s="2"/>
    </row>
    <row r="539" spans="1:12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  <c r="L539" s="2"/>
    </row>
    <row r="540" spans="1:12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  <c r="L540" s="2"/>
    </row>
    <row r="541" spans="1:12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  <c r="L541" s="2"/>
    </row>
    <row r="542" spans="1:12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  <c r="L542" s="2"/>
    </row>
    <row r="543" spans="1:12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  <c r="L543" s="2"/>
    </row>
    <row r="544" spans="1:12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  <c r="L544" s="2"/>
    </row>
    <row r="545" spans="1:12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  <c r="L545" s="2"/>
    </row>
    <row r="546" spans="1:12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  <c r="L546" s="2"/>
    </row>
    <row r="547" spans="1:12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  <c r="L547" s="2"/>
    </row>
    <row r="548" spans="1:12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  <c r="L548" s="2"/>
    </row>
    <row r="549" spans="1:12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  <c r="L549" s="2"/>
    </row>
    <row r="550" spans="1:12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  <c r="L550" s="2"/>
    </row>
    <row r="551" spans="1:12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  <c r="L551" s="2"/>
    </row>
    <row r="552" spans="1:12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  <c r="L552" s="2"/>
    </row>
    <row r="553" spans="1:12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  <c r="L553" s="2"/>
    </row>
    <row r="554" spans="1:12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  <c r="L554" s="2"/>
    </row>
    <row r="555" spans="1:12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  <c r="L555" s="2"/>
    </row>
    <row r="556" spans="1:12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  <c r="L556" s="2"/>
    </row>
    <row r="557" spans="1:12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  <c r="L557" s="2"/>
    </row>
    <row r="558" spans="1:12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  <c r="L558" s="2"/>
    </row>
    <row r="559" spans="1:12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  <c r="L559" s="2"/>
    </row>
    <row r="560" spans="1:12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  <c r="L560" s="2"/>
    </row>
    <row r="561" spans="1:12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  <c r="L561" s="2"/>
    </row>
    <row r="562" spans="1:12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  <c r="L562" s="2"/>
    </row>
    <row r="563" spans="1:12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  <c r="L563" s="2"/>
    </row>
    <row r="564" spans="1:12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  <c r="L564" s="2"/>
    </row>
    <row r="565" spans="1:12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  <c r="L565" s="2"/>
    </row>
    <row r="566" spans="1:12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  <c r="L566" s="2"/>
    </row>
    <row r="567" spans="1:12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  <c r="L567" s="2"/>
    </row>
    <row r="568" spans="1:12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  <c r="L568" s="2"/>
    </row>
    <row r="569" spans="1:12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  <c r="L569" s="2"/>
    </row>
    <row r="570" spans="1:12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  <c r="L570" s="2"/>
    </row>
    <row r="571" spans="1:12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  <c r="L571" s="2"/>
    </row>
    <row r="572" spans="1:12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  <c r="L572" s="2"/>
    </row>
    <row r="573" spans="1:12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  <c r="L573" s="2"/>
    </row>
    <row r="574" spans="1:12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  <c r="L574" s="2"/>
    </row>
    <row r="575" spans="1:12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  <c r="L575" s="2"/>
    </row>
    <row r="576" spans="1:12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  <c r="L576" s="2"/>
    </row>
    <row r="577" spans="1:12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  <c r="L577" s="2"/>
    </row>
    <row r="578" spans="1:12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  <c r="L578" s="2"/>
    </row>
    <row r="579" spans="1:12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  <c r="L579" s="2"/>
    </row>
    <row r="580" spans="1:12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  <c r="L580" s="2"/>
    </row>
    <row r="581" spans="1:12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  <c r="L581" s="2"/>
    </row>
    <row r="582" spans="1:12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  <c r="L582" s="2"/>
    </row>
    <row r="583" spans="1:12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  <c r="L583" s="2"/>
    </row>
    <row r="584" spans="1:12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  <c r="L584" s="2"/>
    </row>
    <row r="585" spans="1:12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  <c r="L585" s="2"/>
    </row>
    <row r="586" spans="1:12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  <c r="L586" s="2"/>
    </row>
    <row r="587" spans="1:12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  <c r="L587" s="2"/>
    </row>
    <row r="588" spans="1:12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  <c r="L588" s="2"/>
    </row>
    <row r="589" spans="1:12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  <c r="L589" s="2"/>
    </row>
    <row r="590" spans="1:12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  <c r="L590" s="2"/>
    </row>
    <row r="591" spans="1:12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  <c r="L591" s="2"/>
    </row>
    <row r="592" spans="1:12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  <c r="L592" s="2"/>
    </row>
    <row r="593" spans="1:12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  <c r="L593" s="2"/>
    </row>
    <row r="594" spans="1:12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  <c r="L594" s="2"/>
    </row>
    <row r="595" spans="1:12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  <c r="L595" s="2"/>
    </row>
    <row r="596" spans="1:12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  <c r="L596" s="2"/>
    </row>
    <row r="597" spans="1:12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  <c r="L597" s="2"/>
    </row>
    <row r="598" spans="1:12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  <c r="L598" s="2"/>
    </row>
    <row r="599" spans="1:12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  <c r="L599" s="2"/>
    </row>
    <row r="600" spans="1:12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  <c r="L600" s="2"/>
    </row>
    <row r="601" spans="1:12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  <c r="L601" s="2"/>
    </row>
    <row r="602" spans="1:12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  <c r="L602" s="2"/>
    </row>
    <row r="603" spans="1:12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  <c r="L603" s="2"/>
    </row>
    <row r="604" spans="1:12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  <c r="L604" s="2"/>
    </row>
    <row r="605" spans="1:12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  <c r="L605" s="2"/>
    </row>
    <row r="606" spans="1:12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  <c r="L606" s="2"/>
    </row>
    <row r="607" spans="1:12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  <c r="L607" s="2"/>
    </row>
    <row r="608" spans="1:12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  <c r="L608" s="2"/>
    </row>
    <row r="609" spans="1:12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  <c r="L609" s="2"/>
    </row>
    <row r="610" spans="1:12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  <c r="L610" s="2"/>
    </row>
    <row r="611" spans="1:12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  <c r="L611" s="2"/>
    </row>
    <row r="612" spans="1:12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  <c r="L612" s="2"/>
    </row>
    <row r="613" spans="1:12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  <c r="L613" s="2"/>
    </row>
    <row r="614" spans="1:12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  <c r="L614" s="2"/>
    </row>
    <row r="615" spans="1:12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  <c r="L615" s="2"/>
    </row>
    <row r="616" spans="1:12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  <c r="L616" s="2"/>
    </row>
    <row r="617" spans="1:12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  <c r="L617" s="2"/>
    </row>
    <row r="618" spans="1:12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  <c r="L618" s="2"/>
    </row>
    <row r="619" spans="1:12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  <c r="L619" s="2"/>
    </row>
    <row r="620" spans="1:12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  <c r="L620" s="2"/>
    </row>
    <row r="621" spans="1:12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  <c r="L621" s="2"/>
    </row>
    <row r="622" spans="1:12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  <c r="L622" s="2"/>
    </row>
    <row r="623" spans="1:12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  <c r="L623" s="2"/>
    </row>
    <row r="624" spans="1:12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  <c r="L624" s="2"/>
    </row>
    <row r="625" spans="1:12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  <c r="L625" s="2"/>
    </row>
    <row r="626" spans="1:12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  <c r="L626" s="2"/>
    </row>
    <row r="627" spans="1:12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  <c r="L627" s="2"/>
    </row>
    <row r="628" spans="1:12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  <c r="L628" s="2"/>
    </row>
    <row r="629" spans="1:12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  <c r="L629" s="2"/>
    </row>
    <row r="630" spans="1:12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  <c r="L630" s="2"/>
    </row>
    <row r="631" spans="1:12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  <c r="L631" s="2"/>
    </row>
    <row r="632" spans="1:12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  <c r="L632" s="2"/>
    </row>
    <row r="633" spans="1:12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  <c r="L633" s="2"/>
    </row>
    <row r="634" spans="1:12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  <c r="L634" s="2"/>
    </row>
    <row r="635" spans="1:12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  <c r="L635" s="2"/>
    </row>
    <row r="636" spans="1:12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  <c r="L636" s="2"/>
    </row>
    <row r="637" spans="1:12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  <c r="L637" s="2"/>
    </row>
    <row r="638" spans="1:12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  <c r="L638" s="2"/>
    </row>
    <row r="639" spans="1:12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  <c r="L639" s="2"/>
    </row>
    <row r="640" spans="1:12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  <c r="L640" s="2"/>
    </row>
    <row r="641" spans="1:12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  <c r="L641" s="2"/>
    </row>
    <row r="642" spans="1:12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  <c r="L642" s="2"/>
    </row>
    <row r="643" spans="1:12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  <c r="L643" s="2"/>
    </row>
    <row r="644" spans="1:12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  <c r="L644" s="2"/>
    </row>
    <row r="645" spans="1:12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  <c r="L645" s="2"/>
    </row>
    <row r="646" spans="1:12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  <c r="L646" s="2"/>
    </row>
    <row r="647" spans="1:12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  <c r="L647" s="2"/>
    </row>
    <row r="648" spans="1:12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  <c r="L648" s="2"/>
    </row>
    <row r="649" spans="1:12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  <c r="L649" s="2"/>
    </row>
    <row r="650" spans="1:12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  <c r="L650" s="2"/>
    </row>
    <row r="651" spans="1:12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  <c r="L651" s="2"/>
    </row>
    <row r="652" spans="1:12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  <c r="L652" s="2"/>
    </row>
    <row r="653" spans="1:12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  <c r="L653" s="2"/>
    </row>
    <row r="654" spans="1:12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  <c r="L654" s="2"/>
    </row>
    <row r="655" spans="1:12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  <c r="L655" s="2"/>
    </row>
    <row r="656" spans="1:12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  <c r="L656" s="2"/>
    </row>
    <row r="657" spans="1:12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  <c r="L657" s="2"/>
    </row>
    <row r="658" spans="1:12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  <c r="L658" s="2"/>
    </row>
    <row r="659" spans="1:12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  <c r="L659" s="2"/>
    </row>
    <row r="660" spans="1:12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  <c r="L660" s="2"/>
    </row>
    <row r="661" spans="1:12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  <c r="L661" s="2"/>
    </row>
    <row r="662" spans="1:12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  <c r="L662" s="2"/>
    </row>
    <row r="663" spans="1:12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  <c r="L663" s="2"/>
    </row>
    <row r="664" spans="1:12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  <c r="L664" s="2"/>
    </row>
    <row r="665" spans="1:12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  <c r="L665" s="2"/>
    </row>
    <row r="666" spans="1:12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  <c r="L666" s="2"/>
    </row>
    <row r="667" spans="1:12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  <c r="L667" s="2"/>
    </row>
    <row r="668" spans="1:12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  <c r="L668" s="2"/>
    </row>
    <row r="669" spans="1:12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  <c r="L669" s="2"/>
    </row>
    <row r="670" spans="1:12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  <c r="L670" s="2"/>
    </row>
    <row r="671" spans="1:12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  <c r="L671" s="2"/>
    </row>
    <row r="672" spans="1:12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  <c r="L672" s="2"/>
    </row>
    <row r="673" spans="1:12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  <c r="L673" s="2"/>
    </row>
    <row r="674" spans="1:12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  <c r="L674" s="2"/>
    </row>
    <row r="675" spans="1:12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  <c r="L675" s="2"/>
    </row>
    <row r="676" spans="1:12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  <c r="L676" s="2"/>
    </row>
    <row r="677" spans="1:12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  <c r="L677" s="2"/>
    </row>
    <row r="678" spans="1:12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  <c r="L678" s="2"/>
    </row>
    <row r="679" spans="1:12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  <c r="L679" s="2"/>
    </row>
    <row r="680" spans="1:12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  <c r="L680" s="2"/>
    </row>
    <row r="681" spans="1:12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  <c r="L681" s="2"/>
    </row>
    <row r="682" spans="1:12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  <c r="L682" s="2"/>
    </row>
    <row r="683" spans="1:12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  <c r="L683" s="2"/>
    </row>
    <row r="684" spans="1:12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  <c r="L684" s="2"/>
    </row>
    <row r="685" spans="1:12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  <c r="L685" s="2"/>
    </row>
    <row r="686" spans="1:12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  <c r="L686" s="2"/>
    </row>
    <row r="687" spans="1:12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  <c r="L687" s="2"/>
    </row>
    <row r="688" spans="1:12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  <c r="L688" s="2"/>
    </row>
    <row r="689" spans="1:12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  <c r="L689" s="2"/>
    </row>
    <row r="690" spans="1:12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  <c r="L690" s="2"/>
    </row>
    <row r="691" spans="1:12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  <c r="L691" s="2"/>
    </row>
    <row r="692" spans="1:12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  <c r="L692" s="2"/>
    </row>
    <row r="693" spans="1:12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  <c r="L693" s="2"/>
    </row>
    <row r="694" spans="1:12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  <c r="L694" s="2"/>
    </row>
    <row r="695" spans="1:12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  <c r="L695" s="2"/>
    </row>
    <row r="696" spans="1:12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  <c r="L696" s="2"/>
    </row>
    <row r="697" spans="1:12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  <c r="L697" s="2"/>
    </row>
    <row r="698" spans="1:12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  <c r="L698" s="2"/>
    </row>
    <row r="699" spans="1:12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  <c r="L699" s="2"/>
    </row>
    <row r="700" spans="1:12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  <c r="L700" s="2"/>
    </row>
    <row r="701" spans="1:12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  <c r="L701" s="2"/>
    </row>
    <row r="702" spans="1:12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  <c r="L702" s="2"/>
    </row>
    <row r="703" spans="1:12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  <c r="L703" s="2"/>
    </row>
    <row r="704" spans="1:12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  <c r="L704" s="2"/>
    </row>
    <row r="705" spans="1:12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  <c r="L705" s="2"/>
    </row>
    <row r="706" spans="1:12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  <c r="L706" s="2"/>
    </row>
    <row r="707" spans="1:12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  <c r="L707" s="2"/>
    </row>
    <row r="708" spans="1:12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  <c r="L708" s="2"/>
    </row>
    <row r="709" spans="1:12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  <c r="L709" s="2"/>
    </row>
    <row r="710" spans="1:12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  <c r="L710" s="2"/>
    </row>
    <row r="711" spans="1:12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  <c r="L711" s="2"/>
    </row>
    <row r="712" spans="1:12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  <c r="L712" s="2"/>
    </row>
    <row r="713" spans="1:12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  <c r="L713" s="2"/>
    </row>
    <row r="714" spans="1:12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  <c r="L714" s="2"/>
    </row>
    <row r="715" spans="1:12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  <c r="L715" s="2"/>
    </row>
    <row r="716" spans="1:12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  <c r="L716" s="2"/>
    </row>
    <row r="717" spans="1:12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  <c r="L717" s="2"/>
    </row>
    <row r="718" spans="1:12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  <c r="L718" s="2"/>
    </row>
    <row r="719" spans="1:12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  <c r="L719" s="2"/>
    </row>
    <row r="720" spans="1:12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  <c r="L720" s="2"/>
    </row>
    <row r="721" spans="1:12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  <c r="L721" s="2"/>
    </row>
    <row r="722" spans="1:12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  <c r="L722" s="2"/>
    </row>
    <row r="723" spans="1:12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  <c r="L723" s="2"/>
    </row>
    <row r="724" spans="1:12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  <c r="L724" s="2"/>
    </row>
    <row r="725" spans="1:12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  <c r="L725" s="2"/>
    </row>
    <row r="726" spans="1:12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  <c r="L726" s="2"/>
    </row>
    <row r="727" spans="1:12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  <c r="L727" s="2"/>
    </row>
    <row r="728" spans="1:12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  <c r="L728" s="2"/>
    </row>
    <row r="729" spans="1:12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  <c r="L729" s="2"/>
    </row>
    <row r="730" spans="1:12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  <c r="L730" s="2"/>
    </row>
    <row r="731" spans="1:12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  <c r="L731" s="2"/>
    </row>
    <row r="732" spans="1:12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  <c r="L732" s="2"/>
    </row>
    <row r="733" spans="1:12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  <c r="L733" s="2"/>
    </row>
    <row r="734" spans="1:12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  <c r="L734" s="2"/>
    </row>
    <row r="735" spans="1:12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  <c r="L735" s="2"/>
    </row>
    <row r="736" spans="1:12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  <c r="L736" s="2"/>
    </row>
    <row r="737" spans="1:12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  <c r="L737" s="2"/>
    </row>
    <row r="738" spans="1:12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  <c r="L738" s="2"/>
    </row>
    <row r="739" spans="1:12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  <c r="L739" s="2"/>
    </row>
    <row r="740" spans="1:12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  <c r="L740" s="2"/>
    </row>
    <row r="741" spans="1:12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  <c r="L741" s="2"/>
    </row>
    <row r="742" spans="1:12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  <c r="L742" s="2"/>
    </row>
    <row r="743" spans="1:12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  <c r="L743" s="2"/>
    </row>
    <row r="744" spans="1:12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  <c r="L744" s="2"/>
    </row>
    <row r="745" spans="1:12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  <c r="L745" s="2"/>
    </row>
    <row r="746" spans="1:12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  <c r="L746" s="2"/>
    </row>
    <row r="747" spans="1:12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  <c r="L747" s="2"/>
    </row>
    <row r="748" spans="1:12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  <c r="L748" s="2"/>
    </row>
    <row r="749" spans="1:12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  <c r="L749" s="2"/>
    </row>
    <row r="750" spans="1:12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  <c r="L750" s="2"/>
    </row>
    <row r="751" spans="1:12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  <c r="L751" s="2"/>
    </row>
    <row r="752" spans="1:12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  <c r="L752" s="2"/>
    </row>
    <row r="753" spans="1:12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  <c r="L753" s="2"/>
    </row>
    <row r="754" spans="1:12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  <c r="L754" s="2"/>
    </row>
    <row r="755" spans="1:12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  <c r="L755" s="2"/>
    </row>
    <row r="756" spans="1:12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  <c r="L756" s="2"/>
    </row>
    <row r="757" spans="1:12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  <c r="L757" s="2"/>
    </row>
    <row r="758" spans="1:12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  <c r="L758" s="2"/>
    </row>
    <row r="759" spans="1:12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  <c r="L759" s="2"/>
    </row>
    <row r="760" spans="1:12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  <c r="L760" s="2"/>
    </row>
    <row r="761" spans="1:12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  <c r="L761" s="2"/>
    </row>
    <row r="762" spans="1:12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  <c r="L762" s="2"/>
    </row>
    <row r="763" spans="1:12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  <c r="L763" s="2"/>
    </row>
    <row r="764" spans="1:12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  <c r="L764" s="2"/>
    </row>
    <row r="765" spans="1:12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  <c r="L765" s="2"/>
    </row>
    <row r="766" spans="1:12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  <c r="L766" s="2"/>
    </row>
    <row r="767" spans="1:12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  <c r="L767" s="2"/>
    </row>
    <row r="768" spans="1:12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  <c r="L768" s="2"/>
    </row>
    <row r="769" spans="1:12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  <c r="L769" s="2"/>
    </row>
    <row r="770" spans="1:12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  <c r="L770" s="2"/>
    </row>
    <row r="771" spans="1:12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  <c r="L771" s="2"/>
    </row>
    <row r="772" spans="1:12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  <c r="L772" s="2"/>
    </row>
    <row r="773" spans="1:12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  <c r="L773" s="2"/>
    </row>
    <row r="774" spans="1:12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  <c r="L774" s="2"/>
    </row>
    <row r="775" spans="1:12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  <c r="L775" s="2"/>
    </row>
    <row r="776" spans="1:12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  <c r="L776" s="2"/>
    </row>
    <row r="777" spans="1:12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  <c r="L777" s="2"/>
    </row>
    <row r="778" spans="1:12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  <c r="L778" s="2"/>
    </row>
    <row r="779" spans="1:12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  <c r="L779" s="2"/>
    </row>
    <row r="780" spans="1:12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  <c r="L780" s="2"/>
    </row>
    <row r="781" spans="1:12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  <c r="L781" s="2"/>
    </row>
    <row r="782" spans="1:12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  <c r="L782" s="2"/>
    </row>
    <row r="783" spans="1:12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  <c r="L783" s="2"/>
    </row>
    <row r="784" spans="1:12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  <c r="L784" s="2"/>
    </row>
    <row r="785" spans="1:12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  <c r="L785" s="2"/>
    </row>
    <row r="786" spans="1:12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  <c r="L786" s="2"/>
    </row>
    <row r="787" spans="1:12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  <c r="L787" s="2"/>
    </row>
    <row r="788" spans="1:12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  <c r="L788" s="2"/>
    </row>
    <row r="789" spans="1:12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  <c r="L789" s="2"/>
    </row>
    <row r="790" spans="1:12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  <c r="L790" s="2"/>
    </row>
    <row r="791" spans="1:12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  <c r="L791" s="2"/>
    </row>
    <row r="792" spans="1:12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  <c r="L792" s="2"/>
    </row>
    <row r="793" spans="1:12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  <c r="L793" s="2"/>
    </row>
    <row r="794" spans="1:12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  <c r="L794" s="2"/>
    </row>
    <row r="795" spans="1:12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  <c r="L795" s="2"/>
    </row>
    <row r="796" spans="1:12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  <c r="L796" s="2"/>
    </row>
    <row r="797" spans="1:12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  <c r="L797" s="2"/>
    </row>
    <row r="798" spans="1:12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  <c r="L798" s="2"/>
    </row>
    <row r="799" spans="1:12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  <c r="L799" s="2"/>
    </row>
    <row r="800" spans="1:12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  <c r="L800" s="2"/>
    </row>
    <row r="801" spans="1:12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  <c r="L801" s="2"/>
    </row>
    <row r="802" spans="1:12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  <c r="L802" s="2"/>
    </row>
    <row r="803" spans="1:12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  <c r="L803" s="2"/>
    </row>
    <row r="804" spans="1:12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  <c r="L804" s="2"/>
    </row>
    <row r="805" spans="1:12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  <c r="L805" s="2"/>
    </row>
    <row r="806" spans="1:12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  <c r="L806" s="2"/>
    </row>
    <row r="807" spans="1:12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  <c r="L807" s="2"/>
    </row>
    <row r="808" spans="1:12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  <c r="L808" s="2"/>
    </row>
    <row r="809" spans="1:12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  <c r="L809" s="2"/>
    </row>
    <row r="810" spans="1:12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  <c r="L810" s="2"/>
    </row>
    <row r="811" spans="1:12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  <c r="L811" s="2"/>
    </row>
    <row r="812" spans="1:12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  <c r="L812" s="2"/>
    </row>
    <row r="813" spans="1:12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  <c r="L813" s="2"/>
    </row>
    <row r="814" spans="1:12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  <c r="L814" s="2"/>
    </row>
    <row r="815" spans="1:12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  <c r="L815" s="2"/>
    </row>
    <row r="816" spans="1:12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  <c r="L816" s="2"/>
    </row>
    <row r="817" spans="1:12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  <c r="L817" s="2"/>
    </row>
    <row r="818" spans="1:12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  <c r="L818" s="2"/>
    </row>
    <row r="819" spans="1:12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  <c r="L819" s="2"/>
    </row>
    <row r="820" spans="1:12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  <c r="L820" s="2"/>
    </row>
    <row r="821" spans="1:12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  <c r="L821" s="2"/>
    </row>
    <row r="822" spans="1:12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  <c r="L822" s="2"/>
    </row>
    <row r="823" spans="1:12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  <c r="L823" s="2"/>
    </row>
    <row r="824" spans="1:12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  <c r="L824" s="2"/>
    </row>
    <row r="825" spans="1:12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  <c r="L825" s="2"/>
    </row>
    <row r="826" spans="1:12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  <c r="L826" s="2"/>
    </row>
    <row r="827" spans="1:12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  <c r="L827" s="2"/>
    </row>
    <row r="828" spans="1:12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  <c r="L828" s="2"/>
    </row>
    <row r="829" spans="1:12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  <c r="L829" s="2"/>
    </row>
    <row r="830" spans="1:12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  <c r="L830" s="2"/>
    </row>
    <row r="831" spans="1:12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  <c r="L831" s="2"/>
    </row>
    <row r="832" spans="1:12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  <c r="L832" s="2"/>
    </row>
    <row r="833" spans="1:12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  <c r="L833" s="2"/>
    </row>
    <row r="834" spans="1:12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  <c r="L834" s="2"/>
    </row>
    <row r="835" spans="1:12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  <c r="L835" s="2"/>
    </row>
    <row r="836" spans="1:12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  <c r="L836" s="2"/>
    </row>
    <row r="837" spans="1:12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  <c r="L837" s="2"/>
    </row>
    <row r="838" spans="1:12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  <c r="L838" s="2"/>
    </row>
    <row r="839" spans="1:12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  <c r="L839" s="2"/>
    </row>
    <row r="840" spans="1:12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  <c r="L840" s="2"/>
    </row>
    <row r="841" spans="1:12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  <c r="L841" s="2"/>
    </row>
    <row r="842" spans="1:12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  <c r="L842" s="2"/>
    </row>
    <row r="843" spans="1:12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  <c r="L843" s="2"/>
    </row>
    <row r="844" spans="1:12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  <c r="L844" s="2"/>
    </row>
    <row r="845" spans="1:12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  <c r="L845" s="2"/>
    </row>
    <row r="846" spans="1:12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  <c r="L846" s="2"/>
    </row>
    <row r="847" spans="1:12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  <c r="L847" s="2"/>
    </row>
    <row r="848" spans="1:12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  <c r="L848" s="2"/>
    </row>
    <row r="849" spans="1:12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  <c r="L849" s="2"/>
    </row>
    <row r="850" spans="1:12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  <c r="L850" s="2"/>
    </row>
    <row r="851" spans="1:12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  <c r="L851" s="2"/>
    </row>
    <row r="852" spans="1:12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  <c r="L852" s="2"/>
    </row>
    <row r="853" spans="1:12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  <c r="L853" s="2"/>
    </row>
    <row r="854" spans="1:12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  <c r="L854" s="2"/>
    </row>
    <row r="855" spans="1:12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  <c r="L855" s="2"/>
    </row>
    <row r="856" spans="1:12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  <c r="L856" s="2"/>
    </row>
    <row r="857" spans="1:12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  <c r="L857" s="2"/>
    </row>
    <row r="858" spans="1:12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  <c r="L858" s="2"/>
    </row>
    <row r="859" spans="1:12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  <c r="L859" s="2"/>
    </row>
    <row r="860" spans="1:12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  <c r="L860" s="2"/>
    </row>
    <row r="861" spans="1:12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  <c r="L861" s="2"/>
    </row>
    <row r="862" spans="1:12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  <c r="L862" s="2"/>
    </row>
    <row r="863" spans="1:12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  <c r="L863" s="2"/>
    </row>
    <row r="864" spans="1:12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  <c r="L864" s="2"/>
    </row>
    <row r="865" spans="1:12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  <c r="L865" s="2"/>
    </row>
    <row r="866" spans="1:12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  <c r="L866" s="2"/>
    </row>
    <row r="867" spans="1:12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  <c r="L867" s="2"/>
    </row>
    <row r="868" spans="1:12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  <c r="L868" s="2"/>
    </row>
    <row r="869" spans="1:12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  <c r="L869" s="2"/>
    </row>
    <row r="870" spans="1:12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  <c r="L870" s="2"/>
    </row>
    <row r="871" spans="1:12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  <c r="L871" s="2"/>
    </row>
    <row r="872" spans="1:12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  <c r="L872" s="2"/>
    </row>
    <row r="873" spans="1:12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  <c r="L873" s="2"/>
    </row>
    <row r="874" spans="1:12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  <c r="L874" s="2"/>
    </row>
    <row r="875" spans="1:12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  <c r="L875" s="2"/>
    </row>
    <row r="876" spans="1:12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  <c r="L876" s="2"/>
    </row>
    <row r="877" spans="1:12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  <c r="L877" s="2"/>
    </row>
    <row r="878" spans="1:12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  <c r="L878" s="2"/>
    </row>
    <row r="879" spans="1:12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  <c r="L879" s="2"/>
    </row>
    <row r="880" spans="1:12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  <c r="L880" s="2"/>
    </row>
    <row r="881" spans="1:12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  <c r="L881" s="2"/>
    </row>
    <row r="882" spans="1:12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  <c r="L882" s="2"/>
    </row>
    <row r="883" spans="1:12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  <c r="L883" s="2"/>
    </row>
    <row r="884" spans="1:12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  <c r="L884" s="2"/>
    </row>
    <row r="885" spans="1:12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  <c r="L885" s="2"/>
    </row>
    <row r="886" spans="1:12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  <c r="L886" s="2"/>
    </row>
    <row r="887" spans="1:12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  <c r="L887" s="2"/>
    </row>
    <row r="888" spans="1:12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  <c r="L888" s="2"/>
    </row>
    <row r="889" spans="1:12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  <c r="L889" s="2"/>
    </row>
    <row r="890" spans="1:12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  <c r="L890" s="2"/>
    </row>
    <row r="891" spans="1:12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  <c r="L891" s="2"/>
    </row>
    <row r="892" spans="1:12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  <c r="L892" s="2"/>
    </row>
    <row r="893" spans="1:12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  <c r="L893" s="2"/>
    </row>
    <row r="894" spans="1:12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  <c r="L894" s="2"/>
    </row>
    <row r="895" spans="1:12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  <c r="L895" s="2"/>
    </row>
    <row r="896" spans="1:12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  <c r="L896" s="2"/>
    </row>
    <row r="897" spans="1:12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  <c r="L897" s="2"/>
    </row>
    <row r="898" spans="1:12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  <c r="L898" s="2"/>
    </row>
    <row r="899" spans="1:12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  <c r="L899" s="2"/>
    </row>
    <row r="900" spans="1:12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  <c r="L900" s="2"/>
    </row>
    <row r="901" spans="1:12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  <c r="L901" s="2"/>
    </row>
    <row r="902" spans="1:12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  <c r="L902" s="2"/>
    </row>
    <row r="903" spans="1:12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  <c r="L903" s="2"/>
    </row>
    <row r="904" spans="1:12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  <c r="L904" s="2"/>
    </row>
    <row r="905" spans="1:12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  <c r="L905" s="2"/>
    </row>
    <row r="906" spans="1:12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  <c r="L906" s="2"/>
    </row>
    <row r="907" spans="1:12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  <c r="L907" s="2"/>
    </row>
    <row r="908" spans="1:12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  <c r="L908" s="2"/>
    </row>
    <row r="909" spans="1:12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  <c r="L909" s="2"/>
    </row>
    <row r="910" spans="1:12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  <c r="L910" s="2"/>
    </row>
    <row r="911" spans="1:12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  <c r="L911" s="2"/>
    </row>
    <row r="912" spans="1:12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  <c r="L912" s="2"/>
    </row>
    <row r="913" spans="1:12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  <c r="L913" s="2"/>
    </row>
    <row r="914" spans="1:12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  <c r="L914" s="2"/>
    </row>
    <row r="915" spans="1:12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  <c r="L915" s="2"/>
    </row>
    <row r="916" spans="1:12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  <c r="L916" s="2"/>
    </row>
    <row r="917" spans="1:12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  <c r="L917" s="2"/>
    </row>
    <row r="918" spans="1:12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  <c r="L918" s="2"/>
    </row>
    <row r="919" spans="1:12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  <c r="L919" s="2"/>
    </row>
    <row r="920" spans="1:12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  <c r="L920" s="2"/>
    </row>
    <row r="921" spans="1:12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  <c r="L921" s="2"/>
    </row>
    <row r="922" spans="1:12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  <c r="L922" s="2"/>
    </row>
    <row r="923" spans="1:12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  <c r="L923" s="2"/>
    </row>
    <row r="924" spans="1:12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  <c r="L924" s="2"/>
    </row>
    <row r="925" spans="1:12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  <c r="L925" s="2"/>
    </row>
    <row r="926" spans="1:12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  <c r="L926" s="2"/>
    </row>
    <row r="927" spans="1:12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  <c r="L927" s="2"/>
    </row>
    <row r="928" spans="1:12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  <c r="L928" s="2"/>
    </row>
    <row r="929" spans="1:12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  <c r="L929" s="2"/>
    </row>
    <row r="930" spans="1:12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  <c r="L930" s="2"/>
    </row>
    <row r="931" spans="1:12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  <c r="L931" s="2"/>
    </row>
    <row r="932" spans="1:12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  <c r="L932" s="2"/>
    </row>
    <row r="933" spans="1:12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  <c r="L933" s="2"/>
    </row>
    <row r="934" spans="1:12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  <c r="L934" s="2"/>
    </row>
    <row r="935" spans="1:12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  <c r="L935" s="2"/>
    </row>
    <row r="936" spans="1:12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  <c r="L936" s="2"/>
    </row>
    <row r="937" spans="1:12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  <c r="L937" s="2"/>
    </row>
    <row r="938" spans="1:12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  <c r="L938" s="2"/>
    </row>
    <row r="939" spans="1:12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  <c r="L939" s="2"/>
    </row>
    <row r="940" spans="1:12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  <c r="L940" s="2"/>
    </row>
    <row r="941" spans="1:12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  <c r="L941" s="2"/>
    </row>
    <row r="942" spans="1:12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  <c r="L942" s="2"/>
    </row>
    <row r="943" spans="1:12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  <c r="L943" s="2"/>
    </row>
    <row r="944" spans="1:12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  <c r="L944" s="2"/>
    </row>
    <row r="945" spans="1:12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  <c r="L945" s="2"/>
    </row>
    <row r="946" spans="1:12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  <c r="L946" s="2"/>
    </row>
    <row r="947" spans="1:12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  <c r="L947" s="2"/>
    </row>
    <row r="948" spans="1:12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  <c r="L948" s="2"/>
    </row>
    <row r="949" spans="1:12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  <c r="L949" s="2"/>
    </row>
    <row r="950" spans="1:12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  <c r="L950" s="2"/>
    </row>
    <row r="951" spans="1:12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  <c r="L951" s="2"/>
    </row>
    <row r="952" spans="1:12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  <c r="L952" s="2"/>
    </row>
    <row r="953" spans="1:12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  <c r="L953" s="2"/>
    </row>
    <row r="954" spans="1:12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  <c r="L954" s="2"/>
    </row>
    <row r="955" spans="1:12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  <c r="L955" s="2"/>
    </row>
    <row r="956" spans="1:12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  <c r="L956" s="2"/>
    </row>
    <row r="957" spans="1:12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  <c r="L957" s="2"/>
    </row>
    <row r="958" spans="1:12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  <c r="L958" s="2"/>
    </row>
    <row r="959" spans="1:12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  <c r="L959" s="2"/>
    </row>
    <row r="960" spans="1:12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  <c r="L960" s="2"/>
    </row>
    <row r="961" spans="1:12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  <c r="L961" s="2"/>
    </row>
    <row r="962" spans="1:12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  <c r="L962" s="2"/>
    </row>
    <row r="963" spans="1:12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  <c r="L963" s="2"/>
    </row>
    <row r="964" spans="1:12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  <c r="L964" s="2"/>
    </row>
    <row r="965" spans="1:12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  <c r="L965" s="2"/>
    </row>
    <row r="966" spans="1:12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  <c r="L966" s="2"/>
    </row>
    <row r="967" spans="1:12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  <c r="L967" s="2"/>
    </row>
    <row r="968" spans="1:12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  <c r="L968" s="2"/>
    </row>
    <row r="969" spans="1:12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  <c r="L969" s="2"/>
    </row>
    <row r="970" spans="1:12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  <c r="L970" s="2"/>
    </row>
    <row r="971" spans="1:12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  <c r="L971" s="2"/>
    </row>
    <row r="972" spans="1:12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  <c r="L972" s="2"/>
    </row>
    <row r="973" spans="1:12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  <c r="L973" s="2"/>
    </row>
    <row r="974" spans="1:12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  <c r="L974" s="2"/>
    </row>
    <row r="975" spans="1:12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  <c r="L975" s="2"/>
    </row>
    <row r="976" spans="1:12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  <c r="L976" s="2"/>
    </row>
    <row r="977" spans="1:12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  <c r="L977" s="2"/>
    </row>
    <row r="978" spans="1:12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  <c r="L978" s="2"/>
    </row>
    <row r="979" spans="1:12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  <c r="L979" s="2"/>
    </row>
    <row r="980" spans="1:12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  <c r="L980" s="2"/>
    </row>
    <row r="981" spans="1:12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  <c r="L981" s="2"/>
    </row>
    <row r="982" spans="1:12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  <c r="L982" s="2"/>
    </row>
    <row r="983" spans="1:12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  <c r="L983" s="2"/>
    </row>
    <row r="984" spans="1:12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  <c r="L984" s="2"/>
    </row>
    <row r="985" spans="1:12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  <c r="L985" s="2"/>
    </row>
    <row r="986" spans="1:12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  <c r="L986" s="2"/>
    </row>
    <row r="987" spans="1:12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  <c r="L987" s="2"/>
    </row>
    <row r="988" spans="1:12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  <c r="L988" s="2"/>
    </row>
    <row r="989" spans="1:12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  <c r="L989" s="2"/>
    </row>
    <row r="990" spans="1:12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  <c r="L990" s="2"/>
    </row>
    <row r="991" spans="1:12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  <c r="L991" s="2"/>
    </row>
    <row r="992" spans="1:12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  <c r="L992" s="2"/>
    </row>
    <row r="993" spans="1:12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  <c r="L993" s="2"/>
    </row>
    <row r="994" spans="1:12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  <c r="L994" s="2"/>
    </row>
    <row r="995" spans="1:12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  <c r="L995" s="2"/>
    </row>
    <row r="996" spans="1:12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  <c r="L996" s="2"/>
    </row>
    <row r="997" spans="1:12" ht="13" x14ac:dyDescent="0.15">
      <c r="A997" s="44"/>
      <c r="B997" s="11"/>
      <c r="C997" s="18"/>
      <c r="D997" s="19"/>
      <c r="E997" s="18"/>
      <c r="F997" s="35"/>
      <c r="G997" s="18"/>
      <c r="H997" s="18"/>
      <c r="I997" s="11"/>
      <c r="J997" s="42"/>
      <c r="L997" s="2"/>
    </row>
    <row r="998" spans="1:12" ht="13" x14ac:dyDescent="0.15">
      <c r="A998" s="44"/>
      <c r="B998" s="11"/>
      <c r="C998" s="18"/>
      <c r="D998" s="19"/>
      <c r="E998" s="18"/>
      <c r="F998" s="35"/>
      <c r="G998" s="18"/>
      <c r="H998" s="18"/>
      <c r="I998" s="11"/>
      <c r="J998" s="42"/>
      <c r="L998" s="2"/>
    </row>
  </sheetData>
  <mergeCells count="4">
    <mergeCell ref="A1:G2"/>
    <mergeCell ref="H1:H2"/>
    <mergeCell ref="I1:J2"/>
    <mergeCell ref="A3:H3"/>
  </mergeCells>
  <dataValidations count="1">
    <dataValidation type="list" allowBlank="1" sqref="A5:A269" xr:uid="{00000000-0002-0000-0100-000000000000}">
      <formula1>#REF!</formula1>
    </dataValidation>
  </dataValidations>
  <pageMargins left="0.7" right="0.7" top="0.75" bottom="0.75" header="0" footer="0"/>
  <pageSetup paperSize="9" pageOrder="overThenDown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9999"/>
    <outlinePr summaryBelow="0" summaryRight="0"/>
    <pageSetUpPr fitToPage="1"/>
  </sheetPr>
  <dimension ref="A1:W994"/>
  <sheetViews>
    <sheetView workbookViewId="0"/>
  </sheetViews>
  <sheetFormatPr baseColWidth="10" defaultColWidth="14.5" defaultRowHeight="15.75" customHeight="1" x14ac:dyDescent="0.15"/>
  <cols>
    <col min="2" max="2" width="32" customWidth="1"/>
    <col min="5" max="5" width="22.83203125" customWidth="1"/>
    <col min="6" max="6" width="19.1640625" customWidth="1"/>
    <col min="9" max="9" width="22.83203125" customWidth="1"/>
    <col min="10" max="10" width="14" customWidth="1"/>
  </cols>
  <sheetData>
    <row r="1" spans="1:23" ht="14" x14ac:dyDescent="0.15">
      <c r="A1" s="45"/>
      <c r="B1" s="45"/>
      <c r="C1" s="45"/>
      <c r="D1" s="46" t="s">
        <v>65</v>
      </c>
      <c r="E1" s="45"/>
      <c r="F1" s="47"/>
      <c r="G1" s="47"/>
      <c r="H1" s="48"/>
      <c r="I1" s="45"/>
      <c r="J1" s="45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spans="1:23" ht="39" x14ac:dyDescent="0.15">
      <c r="A2" s="45"/>
      <c r="B2" s="49" t="s">
        <v>66</v>
      </c>
      <c r="C2" s="45"/>
      <c r="D2" s="48"/>
      <c r="E2" s="45"/>
      <c r="F2" s="47"/>
      <c r="G2" s="50" t="s">
        <v>67</v>
      </c>
      <c r="H2" s="48"/>
      <c r="I2" s="45"/>
      <c r="J2" s="45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ht="13" x14ac:dyDescent="0.15">
      <c r="A3" s="51" t="s">
        <v>0</v>
      </c>
      <c r="B3" s="51" t="s">
        <v>2</v>
      </c>
      <c r="C3" s="51" t="s">
        <v>3</v>
      </c>
      <c r="D3" s="52" t="s">
        <v>14</v>
      </c>
      <c r="E3" s="51" t="s">
        <v>15</v>
      </c>
      <c r="F3" s="53" t="s">
        <v>68</v>
      </c>
      <c r="G3" s="53" t="s">
        <v>16</v>
      </c>
      <c r="H3" s="52" t="s">
        <v>17</v>
      </c>
      <c r="I3" s="51" t="s">
        <v>12</v>
      </c>
      <c r="J3" s="51" t="s">
        <v>13</v>
      </c>
    </row>
    <row r="4" spans="1:23" ht="13" x14ac:dyDescent="0.15">
      <c r="A4" s="6"/>
      <c r="B4" s="17" t="s">
        <v>58</v>
      </c>
      <c r="C4" s="18"/>
      <c r="D4" s="20">
        <v>23400</v>
      </c>
      <c r="E4" s="21"/>
      <c r="F4" s="21"/>
      <c r="G4" s="22">
        <v>1</v>
      </c>
      <c r="H4" s="20">
        <f t="shared" ref="H4:H5" si="0">G4*D4</f>
        <v>23400</v>
      </c>
      <c r="I4" s="21"/>
      <c r="J4" s="54"/>
    </row>
    <row r="5" spans="1:23" ht="14" x14ac:dyDescent="0.15">
      <c r="A5" s="6"/>
      <c r="B5" s="26" t="s">
        <v>59</v>
      </c>
      <c r="C5" s="18"/>
      <c r="D5" s="20">
        <v>15800</v>
      </c>
      <c r="E5" s="21"/>
      <c r="F5" s="21"/>
      <c r="G5" s="22">
        <v>1</v>
      </c>
      <c r="H5" s="20">
        <f t="shared" si="0"/>
        <v>15800</v>
      </c>
      <c r="I5" s="21"/>
      <c r="J5" s="54"/>
    </row>
    <row r="6" spans="1:23" ht="134.25" customHeight="1" x14ac:dyDescent="0.15">
      <c r="A6" s="6" t="s">
        <v>23</v>
      </c>
      <c r="B6" s="11" t="str">
        <f>IFERROR(VLOOKUP($A6,#REF!,2,0),"-")</f>
        <v>-</v>
      </c>
      <c r="C6" s="18" t="str">
        <f>IFERROR(VLOOKUP($A6,#REF!,3,0),"-")</f>
        <v>-</v>
      </c>
      <c r="D6" s="20">
        <v>25400</v>
      </c>
      <c r="E6" s="21" t="s">
        <v>21</v>
      </c>
      <c r="F6" s="21" t="s">
        <v>69</v>
      </c>
      <c r="G6" s="22">
        <v>1</v>
      </c>
      <c r="H6" s="35">
        <f t="shared" ref="H6:H13" si="1">IFERROR(G6*D6,"-")</f>
        <v>25400</v>
      </c>
      <c r="I6" s="21" t="s">
        <v>70</v>
      </c>
      <c r="J6" s="54" t="s">
        <v>71</v>
      </c>
    </row>
    <row r="7" spans="1:23" ht="155.25" customHeight="1" x14ac:dyDescent="0.15">
      <c r="A7" s="25" t="s">
        <v>34</v>
      </c>
      <c r="B7" s="11" t="str">
        <f>IFERROR(VLOOKUP($A7,#REF!,2,0),"-")</f>
        <v>-</v>
      </c>
      <c r="C7" s="18" t="str">
        <f>IFERROR(VLOOKUP($A7,#REF!,3,0),"-")</f>
        <v>-</v>
      </c>
      <c r="D7" s="20">
        <f>10500*1.2</f>
        <v>12600</v>
      </c>
      <c r="E7" s="19" t="str">
        <f>IFERROR(VLOOKUP($A7,#REF!,7,0),"-")</f>
        <v>-</v>
      </c>
      <c r="F7" s="21" t="s">
        <v>72</v>
      </c>
      <c r="G7" s="22">
        <v>1</v>
      </c>
      <c r="H7" s="35">
        <f t="shared" si="1"/>
        <v>12600</v>
      </c>
      <c r="I7" s="21" t="s">
        <v>73</v>
      </c>
      <c r="J7" s="54" t="s">
        <v>74</v>
      </c>
    </row>
    <row r="8" spans="1:23" ht="148.5" customHeight="1" x14ac:dyDescent="0.15">
      <c r="A8" s="25" t="s">
        <v>35</v>
      </c>
      <c r="B8" s="11" t="str">
        <f>IFERROR(VLOOKUP($A8,#REF!,2,0),"-")</f>
        <v>-</v>
      </c>
      <c r="C8" s="18" t="str">
        <f>IFERROR(VLOOKUP($A8,#REF!,3,0),"-")</f>
        <v>-</v>
      </c>
      <c r="D8" s="20">
        <v>11132</v>
      </c>
      <c r="E8" s="19" t="str">
        <f>IFERROR(VLOOKUP($A8,#REF!,7,0),"-")</f>
        <v>-</v>
      </c>
      <c r="F8" s="21" t="s">
        <v>75</v>
      </c>
      <c r="G8" s="22">
        <v>1</v>
      </c>
      <c r="H8" s="35">
        <f t="shared" si="1"/>
        <v>11132</v>
      </c>
      <c r="I8" s="21" t="s">
        <v>73</v>
      </c>
      <c r="J8" s="54" t="s">
        <v>71</v>
      </c>
    </row>
    <row r="9" spans="1:23" ht="133.5" customHeight="1" x14ac:dyDescent="0.15">
      <c r="A9" s="25" t="s">
        <v>33</v>
      </c>
      <c r="B9" s="11" t="str">
        <f>IFERROR(VLOOKUP($A9,#REF!,2,0),"-")</f>
        <v>-</v>
      </c>
      <c r="C9" s="18" t="str">
        <f>IFERROR(VLOOKUP($A9,#REF!,3,0),"-")</f>
        <v>-</v>
      </c>
      <c r="D9" s="20">
        <v>10200</v>
      </c>
      <c r="E9" s="19" t="str">
        <f>IFERROR(VLOOKUP($A9,#REF!,7,0),"-")</f>
        <v>-</v>
      </c>
      <c r="F9" s="21" t="s">
        <v>76</v>
      </c>
      <c r="G9" s="22">
        <v>1</v>
      </c>
      <c r="H9" s="35">
        <f t="shared" si="1"/>
        <v>10200</v>
      </c>
      <c r="I9" s="21" t="s">
        <v>73</v>
      </c>
      <c r="J9" s="54" t="s">
        <v>74</v>
      </c>
    </row>
    <row r="10" spans="1:23" ht="139.5" customHeight="1" x14ac:dyDescent="0.15">
      <c r="A10" s="25" t="s">
        <v>39</v>
      </c>
      <c r="B10" s="11" t="str">
        <f>IFERROR(VLOOKUP($A10,#REF!,2,0),"-")</f>
        <v>-</v>
      </c>
      <c r="C10" s="18" t="str">
        <f>IFERROR(VLOOKUP($A10,#REF!,3,0),"-")</f>
        <v>-</v>
      </c>
      <c r="D10" s="20">
        <v>10800</v>
      </c>
      <c r="E10" s="19" t="str">
        <f>IFERROR(VLOOKUP($A10,#REF!,7,0),"-")</f>
        <v>-</v>
      </c>
      <c r="F10" s="21" t="s">
        <v>77</v>
      </c>
      <c r="G10" s="22">
        <v>1</v>
      </c>
      <c r="H10" s="35">
        <f t="shared" si="1"/>
        <v>10800</v>
      </c>
      <c r="I10" s="21" t="s">
        <v>73</v>
      </c>
      <c r="J10" s="54" t="s">
        <v>74</v>
      </c>
    </row>
    <row r="11" spans="1:23" ht="149.25" customHeight="1" x14ac:dyDescent="0.15">
      <c r="A11" s="25" t="s">
        <v>22</v>
      </c>
      <c r="B11" s="11" t="str">
        <f>IFERROR(VLOOKUP($A11,#REF!,2,0),"-")</f>
        <v>-</v>
      </c>
      <c r="C11" s="18" t="str">
        <f>IFERROR(VLOOKUP($A11,#REF!,3,0),"-")</f>
        <v>-</v>
      </c>
      <c r="D11" s="20">
        <v>32900</v>
      </c>
      <c r="E11" s="19" t="str">
        <f>IFERROR(VLOOKUP($A11,#REF!,7,0),"-")</f>
        <v>-</v>
      </c>
      <c r="F11" s="21" t="s">
        <v>78</v>
      </c>
      <c r="G11" s="22">
        <v>1</v>
      </c>
      <c r="H11" s="35">
        <f t="shared" si="1"/>
        <v>32900</v>
      </c>
      <c r="I11" s="21" t="s">
        <v>79</v>
      </c>
      <c r="J11" s="54" t="s">
        <v>74</v>
      </c>
    </row>
    <row r="12" spans="1:23" ht="159.75" customHeight="1" x14ac:dyDescent="0.15">
      <c r="A12" s="34" t="s">
        <v>42</v>
      </c>
      <c r="B12" s="11" t="e">
        <f ca="1">image("https://d15hskelek1ce9.cloudfront.net/cs/p/019179/312434_600x600.jpg")</f>
        <v>#NAME?</v>
      </c>
      <c r="C12" s="36" t="s">
        <v>43</v>
      </c>
      <c r="D12" s="20">
        <v>26500</v>
      </c>
      <c r="E12" s="37" t="s">
        <v>44</v>
      </c>
      <c r="F12" s="55" t="s">
        <v>80</v>
      </c>
      <c r="G12" s="22">
        <v>1</v>
      </c>
      <c r="H12" s="35">
        <f t="shared" si="1"/>
        <v>26500</v>
      </c>
      <c r="I12" s="21" t="s">
        <v>79</v>
      </c>
      <c r="J12" s="54" t="s">
        <v>74</v>
      </c>
    </row>
    <row r="13" spans="1:23" ht="126.75" customHeight="1" x14ac:dyDescent="0.15">
      <c r="A13" s="38" t="s">
        <v>47</v>
      </c>
      <c r="B13" s="11" t="str">
        <f>IFERROR(VLOOKUP($A13,#REF!,2,0),"-")</f>
        <v>-</v>
      </c>
      <c r="C13" s="18" t="str">
        <f>IFERROR(VLOOKUP($A13,#REF!,3,0),"-")</f>
        <v>-</v>
      </c>
      <c r="D13" s="20">
        <v>11200</v>
      </c>
      <c r="E13" s="19" t="str">
        <f>IFERROR(VLOOKUP($A13,#REF!,7,0),"-")</f>
        <v>-</v>
      </c>
      <c r="F13" s="21" t="s">
        <v>72</v>
      </c>
      <c r="G13" s="22">
        <v>2</v>
      </c>
      <c r="H13" s="35">
        <f t="shared" si="1"/>
        <v>22400</v>
      </c>
      <c r="I13" s="21" t="s">
        <v>79</v>
      </c>
      <c r="J13" s="54" t="s">
        <v>74</v>
      </c>
    </row>
    <row r="14" spans="1:23" ht="13" x14ac:dyDescent="0.15">
      <c r="J14" s="39"/>
    </row>
    <row r="15" spans="1:23" ht="13" x14ac:dyDescent="0.15">
      <c r="F15" s="241" t="s">
        <v>81</v>
      </c>
      <c r="G15" s="242"/>
      <c r="H15" s="56">
        <f>SUM(H4:H13)</f>
        <v>191132</v>
      </c>
      <c r="J15" s="39"/>
    </row>
    <row r="16" spans="1:23" ht="13" x14ac:dyDescent="0.15">
      <c r="F16" s="243" t="s">
        <v>82</v>
      </c>
      <c r="G16" s="242"/>
      <c r="H16" s="56">
        <f>H15*0.166667</f>
        <v>31855.397044000001</v>
      </c>
      <c r="J16" s="39"/>
    </row>
    <row r="17" spans="2:10" ht="13" x14ac:dyDescent="0.15">
      <c r="J17" s="39"/>
    </row>
    <row r="18" spans="2:10" ht="14" x14ac:dyDescent="0.15">
      <c r="B18" s="57"/>
      <c r="F18" s="57"/>
      <c r="J18" s="39"/>
    </row>
    <row r="19" spans="2:10" ht="14" x14ac:dyDescent="0.15">
      <c r="B19" s="58"/>
      <c r="F19" s="58"/>
      <c r="J19" s="39"/>
    </row>
    <row r="20" spans="2:10" ht="13" x14ac:dyDescent="0.15">
      <c r="J20" s="39"/>
    </row>
    <row r="21" spans="2:10" ht="13" x14ac:dyDescent="0.15">
      <c r="J21" s="39"/>
    </row>
    <row r="22" spans="2:10" ht="13" x14ac:dyDescent="0.15">
      <c r="J22" s="39"/>
    </row>
    <row r="23" spans="2:10" ht="13" x14ac:dyDescent="0.15">
      <c r="J23" s="39"/>
    </row>
    <row r="24" spans="2:10" ht="13" x14ac:dyDescent="0.15">
      <c r="J24" s="39"/>
    </row>
    <row r="25" spans="2:10" ht="13" x14ac:dyDescent="0.15">
      <c r="J25" s="39"/>
    </row>
    <row r="26" spans="2:10" ht="13" x14ac:dyDescent="0.15">
      <c r="J26" s="39"/>
    </row>
    <row r="27" spans="2:10" ht="13" x14ac:dyDescent="0.15">
      <c r="J27" s="39"/>
    </row>
    <row r="28" spans="2:10" ht="13" x14ac:dyDescent="0.15">
      <c r="J28" s="39"/>
    </row>
    <row r="29" spans="2:10" ht="13" x14ac:dyDescent="0.15">
      <c r="J29" s="39"/>
    </row>
    <row r="30" spans="2:10" ht="13" x14ac:dyDescent="0.15">
      <c r="J30" s="39"/>
    </row>
    <row r="31" spans="2:10" ht="13" x14ac:dyDescent="0.15">
      <c r="J31" s="39"/>
    </row>
    <row r="32" spans="2:10" ht="13" x14ac:dyDescent="0.15">
      <c r="J32" s="39"/>
    </row>
    <row r="33" spans="10:10" ht="13" x14ac:dyDescent="0.15">
      <c r="J33" s="39"/>
    </row>
    <row r="34" spans="10:10" ht="13" x14ac:dyDescent="0.15">
      <c r="J34" s="39"/>
    </row>
    <row r="35" spans="10:10" ht="13" x14ac:dyDescent="0.15">
      <c r="J35" s="39"/>
    </row>
    <row r="36" spans="10:10" ht="13" x14ac:dyDescent="0.15">
      <c r="J36" s="39"/>
    </row>
    <row r="37" spans="10:10" ht="13" x14ac:dyDescent="0.15">
      <c r="J37" s="39"/>
    </row>
    <row r="38" spans="10:10" ht="13" x14ac:dyDescent="0.15">
      <c r="J38" s="39"/>
    </row>
    <row r="39" spans="10:10" ht="13" x14ac:dyDescent="0.15">
      <c r="J39" s="39"/>
    </row>
    <row r="40" spans="10:10" ht="13" x14ac:dyDescent="0.15">
      <c r="J40" s="39"/>
    </row>
    <row r="41" spans="10:10" ht="13" x14ac:dyDescent="0.15">
      <c r="J41" s="39"/>
    </row>
    <row r="42" spans="10:10" ht="13" x14ac:dyDescent="0.15">
      <c r="J42" s="39"/>
    </row>
    <row r="43" spans="10:10" ht="13" x14ac:dyDescent="0.15">
      <c r="J43" s="39"/>
    </row>
    <row r="44" spans="10:10" ht="13" x14ac:dyDescent="0.15">
      <c r="J44" s="39"/>
    </row>
    <row r="45" spans="10:10" ht="13" x14ac:dyDescent="0.15">
      <c r="J45" s="39"/>
    </row>
    <row r="46" spans="10:10" ht="13" x14ac:dyDescent="0.15">
      <c r="J46" s="39"/>
    </row>
    <row r="47" spans="10:10" ht="13" x14ac:dyDescent="0.15">
      <c r="J47" s="39"/>
    </row>
    <row r="48" spans="10:10" ht="13" x14ac:dyDescent="0.15">
      <c r="J48" s="39"/>
    </row>
    <row r="49" spans="10:10" ht="13" x14ac:dyDescent="0.15">
      <c r="J49" s="39"/>
    </row>
    <row r="50" spans="10:10" ht="13" x14ac:dyDescent="0.15">
      <c r="J50" s="39"/>
    </row>
    <row r="51" spans="10:10" ht="13" x14ac:dyDescent="0.15">
      <c r="J51" s="39"/>
    </row>
    <row r="52" spans="10:10" ht="13" x14ac:dyDescent="0.15">
      <c r="J52" s="39"/>
    </row>
    <row r="53" spans="10:10" ht="13" x14ac:dyDescent="0.15">
      <c r="J53" s="39"/>
    </row>
    <row r="54" spans="10:10" ht="13" x14ac:dyDescent="0.15">
      <c r="J54" s="39"/>
    </row>
    <row r="55" spans="10:10" ht="13" x14ac:dyDescent="0.15">
      <c r="J55" s="39"/>
    </row>
    <row r="56" spans="10:10" ht="13" x14ac:dyDescent="0.15">
      <c r="J56" s="39"/>
    </row>
    <row r="57" spans="10:10" ht="13" x14ac:dyDescent="0.15">
      <c r="J57" s="39"/>
    </row>
    <row r="58" spans="10:10" ht="13" x14ac:dyDescent="0.15">
      <c r="J58" s="39"/>
    </row>
    <row r="59" spans="10:10" ht="13" x14ac:dyDescent="0.15">
      <c r="J59" s="39"/>
    </row>
    <row r="60" spans="10:10" ht="13" x14ac:dyDescent="0.15">
      <c r="J60" s="39"/>
    </row>
    <row r="61" spans="10:10" ht="13" x14ac:dyDescent="0.15">
      <c r="J61" s="39"/>
    </row>
    <row r="62" spans="10:10" ht="13" x14ac:dyDescent="0.15">
      <c r="J62" s="39"/>
    </row>
    <row r="63" spans="10:10" ht="13" x14ac:dyDescent="0.15">
      <c r="J63" s="39"/>
    </row>
    <row r="64" spans="10:10" ht="13" x14ac:dyDescent="0.15">
      <c r="J64" s="39"/>
    </row>
    <row r="65" spans="10:10" ht="13" x14ac:dyDescent="0.15">
      <c r="J65" s="39"/>
    </row>
    <row r="66" spans="10:10" ht="13" x14ac:dyDescent="0.15">
      <c r="J66" s="39"/>
    </row>
    <row r="67" spans="10:10" ht="13" x14ac:dyDescent="0.15">
      <c r="J67" s="39"/>
    </row>
    <row r="68" spans="10:10" ht="13" x14ac:dyDescent="0.15">
      <c r="J68" s="39"/>
    </row>
    <row r="69" spans="10:10" ht="13" x14ac:dyDescent="0.15">
      <c r="J69" s="39"/>
    </row>
    <row r="70" spans="10:10" ht="13" x14ac:dyDescent="0.15">
      <c r="J70" s="39"/>
    </row>
    <row r="71" spans="10:10" ht="13" x14ac:dyDescent="0.15">
      <c r="J71" s="39"/>
    </row>
    <row r="72" spans="10:10" ht="13" x14ac:dyDescent="0.15">
      <c r="J72" s="39"/>
    </row>
    <row r="73" spans="10:10" ht="13" x14ac:dyDescent="0.15">
      <c r="J73" s="39"/>
    </row>
    <row r="74" spans="10:10" ht="13" x14ac:dyDescent="0.15">
      <c r="J74" s="39"/>
    </row>
    <row r="75" spans="10:10" ht="13" x14ac:dyDescent="0.15">
      <c r="J75" s="39"/>
    </row>
    <row r="76" spans="10:10" ht="13" x14ac:dyDescent="0.15">
      <c r="J76" s="39"/>
    </row>
    <row r="77" spans="10:10" ht="13" x14ac:dyDescent="0.15">
      <c r="J77" s="39"/>
    </row>
    <row r="78" spans="10:10" ht="13" x14ac:dyDescent="0.15">
      <c r="J78" s="39"/>
    </row>
    <row r="79" spans="10:10" ht="13" x14ac:dyDescent="0.15">
      <c r="J79" s="39"/>
    </row>
    <row r="80" spans="10:10" ht="13" x14ac:dyDescent="0.15">
      <c r="J80" s="39"/>
    </row>
    <row r="81" spans="10:10" ht="13" x14ac:dyDescent="0.15">
      <c r="J81" s="39"/>
    </row>
    <row r="82" spans="10:10" ht="13" x14ac:dyDescent="0.15">
      <c r="J82" s="39"/>
    </row>
    <row r="83" spans="10:10" ht="13" x14ac:dyDescent="0.15">
      <c r="J83" s="39"/>
    </row>
    <row r="84" spans="10:10" ht="13" x14ac:dyDescent="0.15">
      <c r="J84" s="39"/>
    </row>
    <row r="85" spans="10:10" ht="13" x14ac:dyDescent="0.15">
      <c r="J85" s="39"/>
    </row>
    <row r="86" spans="10:10" ht="13" x14ac:dyDescent="0.15">
      <c r="J86" s="39"/>
    </row>
    <row r="87" spans="10:10" ht="13" x14ac:dyDescent="0.15">
      <c r="J87" s="39"/>
    </row>
    <row r="88" spans="10:10" ht="13" x14ac:dyDescent="0.15">
      <c r="J88" s="39"/>
    </row>
    <row r="89" spans="10:10" ht="13" x14ac:dyDescent="0.15">
      <c r="J89" s="39"/>
    </row>
    <row r="90" spans="10:10" ht="13" x14ac:dyDescent="0.15">
      <c r="J90" s="39"/>
    </row>
    <row r="91" spans="10:10" ht="13" x14ac:dyDescent="0.15">
      <c r="J91" s="39"/>
    </row>
    <row r="92" spans="10:10" ht="13" x14ac:dyDescent="0.15">
      <c r="J92" s="39"/>
    </row>
    <row r="93" spans="10:10" ht="13" x14ac:dyDescent="0.15">
      <c r="J93" s="39"/>
    </row>
    <row r="94" spans="10:10" ht="13" x14ac:dyDescent="0.15">
      <c r="J94" s="39"/>
    </row>
    <row r="95" spans="10:10" ht="13" x14ac:dyDescent="0.15">
      <c r="J95" s="39"/>
    </row>
    <row r="96" spans="10:10" ht="13" x14ac:dyDescent="0.15">
      <c r="J96" s="39"/>
    </row>
    <row r="97" spans="10:10" ht="13" x14ac:dyDescent="0.15">
      <c r="J97" s="39"/>
    </row>
    <row r="98" spans="10:10" ht="13" x14ac:dyDescent="0.15">
      <c r="J98" s="39"/>
    </row>
    <row r="99" spans="10:10" ht="13" x14ac:dyDescent="0.15">
      <c r="J99" s="39"/>
    </row>
    <row r="100" spans="10:10" ht="13" x14ac:dyDescent="0.15">
      <c r="J100" s="39"/>
    </row>
    <row r="101" spans="10:10" ht="13" x14ac:dyDescent="0.15">
      <c r="J101" s="39"/>
    </row>
    <row r="102" spans="10:10" ht="13" x14ac:dyDescent="0.15">
      <c r="J102" s="39"/>
    </row>
    <row r="103" spans="10:10" ht="13" x14ac:dyDescent="0.15">
      <c r="J103" s="39"/>
    </row>
    <row r="104" spans="10:10" ht="13" x14ac:dyDescent="0.15">
      <c r="J104" s="39"/>
    </row>
    <row r="105" spans="10:10" ht="13" x14ac:dyDescent="0.15">
      <c r="J105" s="39"/>
    </row>
    <row r="106" spans="10:10" ht="13" x14ac:dyDescent="0.15">
      <c r="J106" s="39"/>
    </row>
    <row r="107" spans="10:10" ht="13" x14ac:dyDescent="0.15">
      <c r="J107" s="39"/>
    </row>
    <row r="108" spans="10:10" ht="13" x14ac:dyDescent="0.15">
      <c r="J108" s="39"/>
    </row>
    <row r="109" spans="10:10" ht="13" x14ac:dyDescent="0.15">
      <c r="J109" s="39"/>
    </row>
    <row r="110" spans="10:10" ht="13" x14ac:dyDescent="0.15">
      <c r="J110" s="39"/>
    </row>
    <row r="111" spans="10:10" ht="13" x14ac:dyDescent="0.15">
      <c r="J111" s="39"/>
    </row>
    <row r="112" spans="10:10" ht="13" x14ac:dyDescent="0.15">
      <c r="J112" s="39"/>
    </row>
    <row r="113" spans="10:10" ht="13" x14ac:dyDescent="0.15">
      <c r="J113" s="39"/>
    </row>
    <row r="114" spans="10:10" ht="13" x14ac:dyDescent="0.15">
      <c r="J114" s="39"/>
    </row>
    <row r="115" spans="10:10" ht="13" x14ac:dyDescent="0.15">
      <c r="J115" s="39"/>
    </row>
    <row r="116" spans="10:10" ht="13" x14ac:dyDescent="0.15">
      <c r="J116" s="39"/>
    </row>
    <row r="117" spans="10:10" ht="13" x14ac:dyDescent="0.15">
      <c r="J117" s="39"/>
    </row>
    <row r="118" spans="10:10" ht="13" x14ac:dyDescent="0.15">
      <c r="J118" s="39"/>
    </row>
    <row r="119" spans="10:10" ht="13" x14ac:dyDescent="0.15">
      <c r="J119" s="39"/>
    </row>
    <row r="120" spans="10:10" ht="13" x14ac:dyDescent="0.15">
      <c r="J120" s="39"/>
    </row>
    <row r="121" spans="10:10" ht="13" x14ac:dyDescent="0.15">
      <c r="J121" s="39"/>
    </row>
    <row r="122" spans="10:10" ht="13" x14ac:dyDescent="0.15">
      <c r="J122" s="39"/>
    </row>
    <row r="123" spans="10:10" ht="13" x14ac:dyDescent="0.15">
      <c r="J123" s="39"/>
    </row>
    <row r="124" spans="10:10" ht="13" x14ac:dyDescent="0.15">
      <c r="J124" s="39"/>
    </row>
    <row r="125" spans="10:10" ht="13" x14ac:dyDescent="0.15">
      <c r="J125" s="39"/>
    </row>
    <row r="126" spans="10:10" ht="13" x14ac:dyDescent="0.15">
      <c r="J126" s="39"/>
    </row>
    <row r="127" spans="10:10" ht="13" x14ac:dyDescent="0.15">
      <c r="J127" s="39"/>
    </row>
    <row r="128" spans="10:10" ht="13" x14ac:dyDescent="0.15">
      <c r="J128" s="39"/>
    </row>
    <row r="129" spans="10:10" ht="13" x14ac:dyDescent="0.15">
      <c r="J129" s="39"/>
    </row>
    <row r="130" spans="10:10" ht="13" x14ac:dyDescent="0.15">
      <c r="J130" s="39"/>
    </row>
    <row r="131" spans="10:10" ht="13" x14ac:dyDescent="0.15">
      <c r="J131" s="39"/>
    </row>
    <row r="132" spans="10:10" ht="13" x14ac:dyDescent="0.15">
      <c r="J132" s="39"/>
    </row>
    <row r="133" spans="10:10" ht="13" x14ac:dyDescent="0.15">
      <c r="J133" s="39"/>
    </row>
    <row r="134" spans="10:10" ht="13" x14ac:dyDescent="0.15">
      <c r="J134" s="39"/>
    </row>
    <row r="135" spans="10:10" ht="13" x14ac:dyDescent="0.15">
      <c r="J135" s="39"/>
    </row>
    <row r="136" spans="10:10" ht="13" x14ac:dyDescent="0.15">
      <c r="J136" s="39"/>
    </row>
    <row r="137" spans="10:10" ht="13" x14ac:dyDescent="0.15">
      <c r="J137" s="39"/>
    </row>
    <row r="138" spans="10:10" ht="13" x14ac:dyDescent="0.15">
      <c r="J138" s="39"/>
    </row>
    <row r="139" spans="10:10" ht="13" x14ac:dyDescent="0.15">
      <c r="J139" s="39"/>
    </row>
    <row r="140" spans="10:10" ht="13" x14ac:dyDescent="0.15">
      <c r="J140" s="39"/>
    </row>
    <row r="141" spans="10:10" ht="13" x14ac:dyDescent="0.15">
      <c r="J141" s="39"/>
    </row>
    <row r="142" spans="10:10" ht="13" x14ac:dyDescent="0.15">
      <c r="J142" s="39"/>
    </row>
    <row r="143" spans="10:10" ht="13" x14ac:dyDescent="0.15">
      <c r="J143" s="39"/>
    </row>
    <row r="144" spans="10:10" ht="13" x14ac:dyDescent="0.15">
      <c r="J144" s="39"/>
    </row>
    <row r="145" spans="10:10" ht="13" x14ac:dyDescent="0.15">
      <c r="J145" s="39"/>
    </row>
    <row r="146" spans="10:10" ht="13" x14ac:dyDescent="0.15">
      <c r="J146" s="39"/>
    </row>
    <row r="147" spans="10:10" ht="13" x14ac:dyDescent="0.15">
      <c r="J147" s="39"/>
    </row>
    <row r="148" spans="10:10" ht="13" x14ac:dyDescent="0.15">
      <c r="J148" s="39"/>
    </row>
    <row r="149" spans="10:10" ht="13" x14ac:dyDescent="0.15">
      <c r="J149" s="39"/>
    </row>
    <row r="150" spans="10:10" ht="13" x14ac:dyDescent="0.15">
      <c r="J150" s="39"/>
    </row>
    <row r="151" spans="10:10" ht="13" x14ac:dyDescent="0.15">
      <c r="J151" s="39"/>
    </row>
    <row r="152" spans="10:10" ht="13" x14ac:dyDescent="0.15">
      <c r="J152" s="39"/>
    </row>
    <row r="153" spans="10:10" ht="13" x14ac:dyDescent="0.15">
      <c r="J153" s="39"/>
    </row>
    <row r="154" spans="10:10" ht="13" x14ac:dyDescent="0.15">
      <c r="J154" s="39"/>
    </row>
    <row r="155" spans="10:10" ht="13" x14ac:dyDescent="0.15">
      <c r="J155" s="39"/>
    </row>
    <row r="156" spans="10:10" ht="13" x14ac:dyDescent="0.15">
      <c r="J156" s="39"/>
    </row>
    <row r="157" spans="10:10" ht="13" x14ac:dyDescent="0.15">
      <c r="J157" s="39"/>
    </row>
    <row r="158" spans="10:10" ht="13" x14ac:dyDescent="0.15">
      <c r="J158" s="39"/>
    </row>
    <row r="159" spans="10:10" ht="13" x14ac:dyDescent="0.15">
      <c r="J159" s="39"/>
    </row>
    <row r="160" spans="10:10" ht="13" x14ac:dyDescent="0.15">
      <c r="J160" s="39"/>
    </row>
    <row r="161" spans="10:10" ht="13" x14ac:dyDescent="0.15">
      <c r="J161" s="39"/>
    </row>
    <row r="162" spans="10:10" ht="13" x14ac:dyDescent="0.15">
      <c r="J162" s="39"/>
    </row>
    <row r="163" spans="10:10" ht="13" x14ac:dyDescent="0.15">
      <c r="J163" s="39"/>
    </row>
    <row r="164" spans="10:10" ht="13" x14ac:dyDescent="0.15">
      <c r="J164" s="39"/>
    </row>
    <row r="165" spans="10:10" ht="13" x14ac:dyDescent="0.15">
      <c r="J165" s="39"/>
    </row>
    <row r="166" spans="10:10" ht="13" x14ac:dyDescent="0.15">
      <c r="J166" s="39"/>
    </row>
    <row r="167" spans="10:10" ht="13" x14ac:dyDescent="0.15">
      <c r="J167" s="39"/>
    </row>
    <row r="168" spans="10:10" ht="13" x14ac:dyDescent="0.15">
      <c r="J168" s="39"/>
    </row>
    <row r="169" spans="10:10" ht="13" x14ac:dyDescent="0.15">
      <c r="J169" s="39"/>
    </row>
    <row r="170" spans="10:10" ht="13" x14ac:dyDescent="0.15">
      <c r="J170" s="39"/>
    </row>
    <row r="171" spans="10:10" ht="13" x14ac:dyDescent="0.15">
      <c r="J171" s="39"/>
    </row>
    <row r="172" spans="10:10" ht="13" x14ac:dyDescent="0.15">
      <c r="J172" s="39"/>
    </row>
    <row r="173" spans="10:10" ht="13" x14ac:dyDescent="0.15">
      <c r="J173" s="39"/>
    </row>
    <row r="174" spans="10:10" ht="13" x14ac:dyDescent="0.15">
      <c r="J174" s="39"/>
    </row>
    <row r="175" spans="10:10" ht="13" x14ac:dyDescent="0.15">
      <c r="J175" s="39"/>
    </row>
    <row r="176" spans="10:10" ht="13" x14ac:dyDescent="0.15">
      <c r="J176" s="39"/>
    </row>
    <row r="177" spans="10:10" ht="13" x14ac:dyDescent="0.15">
      <c r="J177" s="39"/>
    </row>
    <row r="178" spans="10:10" ht="13" x14ac:dyDescent="0.15">
      <c r="J178" s="39"/>
    </row>
    <row r="179" spans="10:10" ht="13" x14ac:dyDescent="0.15">
      <c r="J179" s="39"/>
    </row>
    <row r="180" spans="10:10" ht="13" x14ac:dyDescent="0.15">
      <c r="J180" s="39"/>
    </row>
    <row r="181" spans="10:10" ht="13" x14ac:dyDescent="0.15">
      <c r="J181" s="39"/>
    </row>
    <row r="182" spans="10:10" ht="13" x14ac:dyDescent="0.15">
      <c r="J182" s="39"/>
    </row>
    <row r="183" spans="10:10" ht="13" x14ac:dyDescent="0.15">
      <c r="J183" s="39"/>
    </row>
    <row r="184" spans="10:10" ht="13" x14ac:dyDescent="0.15">
      <c r="J184" s="39"/>
    </row>
    <row r="185" spans="10:10" ht="13" x14ac:dyDescent="0.15">
      <c r="J185" s="39"/>
    </row>
    <row r="186" spans="10:10" ht="13" x14ac:dyDescent="0.15">
      <c r="J186" s="39"/>
    </row>
    <row r="187" spans="10:10" ht="13" x14ac:dyDescent="0.15">
      <c r="J187" s="39"/>
    </row>
    <row r="188" spans="10:10" ht="13" x14ac:dyDescent="0.15">
      <c r="J188" s="39"/>
    </row>
    <row r="189" spans="10:10" ht="13" x14ac:dyDescent="0.15">
      <c r="J189" s="39"/>
    </row>
    <row r="190" spans="10:10" ht="13" x14ac:dyDescent="0.15">
      <c r="J190" s="39"/>
    </row>
    <row r="191" spans="10:10" ht="13" x14ac:dyDescent="0.15">
      <c r="J191" s="39"/>
    </row>
    <row r="192" spans="10:10" ht="13" x14ac:dyDescent="0.15">
      <c r="J192" s="39"/>
    </row>
    <row r="193" spans="10:10" ht="13" x14ac:dyDescent="0.15">
      <c r="J193" s="39"/>
    </row>
    <row r="194" spans="10:10" ht="13" x14ac:dyDescent="0.15">
      <c r="J194" s="39"/>
    </row>
    <row r="195" spans="10:10" ht="13" x14ac:dyDescent="0.15">
      <c r="J195" s="39"/>
    </row>
    <row r="196" spans="10:10" ht="13" x14ac:dyDescent="0.15">
      <c r="J196" s="39"/>
    </row>
    <row r="197" spans="10:10" ht="13" x14ac:dyDescent="0.15">
      <c r="J197" s="39"/>
    </row>
    <row r="198" spans="10:10" ht="13" x14ac:dyDescent="0.15">
      <c r="J198" s="39"/>
    </row>
    <row r="199" spans="10:10" ht="13" x14ac:dyDescent="0.15">
      <c r="J199" s="39"/>
    </row>
    <row r="200" spans="10:10" ht="13" x14ac:dyDescent="0.15">
      <c r="J200" s="39"/>
    </row>
    <row r="201" spans="10:10" ht="13" x14ac:dyDescent="0.15">
      <c r="J201" s="39"/>
    </row>
    <row r="202" spans="10:10" ht="13" x14ac:dyDescent="0.15">
      <c r="J202" s="39"/>
    </row>
    <row r="203" spans="10:10" ht="13" x14ac:dyDescent="0.15">
      <c r="J203" s="39"/>
    </row>
    <row r="204" spans="10:10" ht="13" x14ac:dyDescent="0.15">
      <c r="J204" s="39"/>
    </row>
    <row r="205" spans="10:10" ht="13" x14ac:dyDescent="0.15">
      <c r="J205" s="39"/>
    </row>
    <row r="206" spans="10:10" ht="13" x14ac:dyDescent="0.15">
      <c r="J206" s="39"/>
    </row>
    <row r="207" spans="10:10" ht="13" x14ac:dyDescent="0.15">
      <c r="J207" s="39"/>
    </row>
    <row r="208" spans="10:10" ht="13" x14ac:dyDescent="0.15">
      <c r="J208" s="39"/>
    </row>
    <row r="209" spans="10:10" ht="13" x14ac:dyDescent="0.15">
      <c r="J209" s="39"/>
    </row>
    <row r="210" spans="10:10" ht="13" x14ac:dyDescent="0.15">
      <c r="J210" s="39"/>
    </row>
    <row r="211" spans="10:10" ht="13" x14ac:dyDescent="0.15">
      <c r="J211" s="39"/>
    </row>
    <row r="212" spans="10:10" ht="13" x14ac:dyDescent="0.15">
      <c r="J212" s="39"/>
    </row>
    <row r="213" spans="10:10" ht="13" x14ac:dyDescent="0.15">
      <c r="J213" s="39"/>
    </row>
    <row r="214" spans="10:10" ht="13" x14ac:dyDescent="0.15">
      <c r="J214" s="39"/>
    </row>
    <row r="215" spans="10:10" ht="13" x14ac:dyDescent="0.15">
      <c r="J215" s="39"/>
    </row>
    <row r="216" spans="10:10" ht="13" x14ac:dyDescent="0.15">
      <c r="J216" s="39"/>
    </row>
    <row r="217" spans="10:10" ht="13" x14ac:dyDescent="0.15">
      <c r="J217" s="39"/>
    </row>
    <row r="218" spans="10:10" ht="13" x14ac:dyDescent="0.15">
      <c r="J218" s="39"/>
    </row>
    <row r="219" spans="10:10" ht="13" x14ac:dyDescent="0.15">
      <c r="J219" s="39"/>
    </row>
    <row r="220" spans="10:10" ht="13" x14ac:dyDescent="0.15">
      <c r="J220" s="39"/>
    </row>
    <row r="221" spans="10:10" ht="13" x14ac:dyDescent="0.15">
      <c r="J221" s="39"/>
    </row>
    <row r="222" spans="10:10" ht="13" x14ac:dyDescent="0.15">
      <c r="J222" s="39"/>
    </row>
    <row r="223" spans="10:10" ht="13" x14ac:dyDescent="0.15">
      <c r="J223" s="39"/>
    </row>
    <row r="224" spans="10:10" ht="13" x14ac:dyDescent="0.15">
      <c r="J224" s="39"/>
    </row>
    <row r="225" spans="10:10" ht="13" x14ac:dyDescent="0.15">
      <c r="J225" s="39"/>
    </row>
    <row r="226" spans="10:10" ht="13" x14ac:dyDescent="0.15">
      <c r="J226" s="39"/>
    </row>
    <row r="227" spans="10:10" ht="13" x14ac:dyDescent="0.15">
      <c r="J227" s="39"/>
    </row>
    <row r="228" spans="10:10" ht="13" x14ac:dyDescent="0.15">
      <c r="J228" s="39"/>
    </row>
    <row r="229" spans="10:10" ht="13" x14ac:dyDescent="0.15">
      <c r="J229" s="39"/>
    </row>
    <row r="230" spans="10:10" ht="13" x14ac:dyDescent="0.15">
      <c r="J230" s="39"/>
    </row>
    <row r="231" spans="10:10" ht="13" x14ac:dyDescent="0.15">
      <c r="J231" s="39"/>
    </row>
    <row r="232" spans="10:10" ht="13" x14ac:dyDescent="0.15">
      <c r="J232" s="39"/>
    </row>
    <row r="233" spans="10:10" ht="13" x14ac:dyDescent="0.15">
      <c r="J233" s="39"/>
    </row>
    <row r="234" spans="10:10" ht="13" x14ac:dyDescent="0.15">
      <c r="J234" s="39"/>
    </row>
    <row r="235" spans="10:10" ht="13" x14ac:dyDescent="0.15">
      <c r="J235" s="39"/>
    </row>
    <row r="236" spans="10:10" ht="13" x14ac:dyDescent="0.15">
      <c r="J236" s="39"/>
    </row>
    <row r="237" spans="10:10" ht="13" x14ac:dyDescent="0.15">
      <c r="J237" s="39"/>
    </row>
    <row r="238" spans="10:10" ht="13" x14ac:dyDescent="0.15">
      <c r="J238" s="39"/>
    </row>
    <row r="239" spans="10:10" ht="13" x14ac:dyDescent="0.15">
      <c r="J239" s="39"/>
    </row>
    <row r="240" spans="10:10" ht="13" x14ac:dyDescent="0.15">
      <c r="J240" s="39"/>
    </row>
    <row r="241" spans="10:10" ht="13" x14ac:dyDescent="0.15">
      <c r="J241" s="39"/>
    </row>
    <row r="242" spans="10:10" ht="13" x14ac:dyDescent="0.15">
      <c r="J242" s="39"/>
    </row>
    <row r="243" spans="10:10" ht="13" x14ac:dyDescent="0.15">
      <c r="J243" s="39"/>
    </row>
    <row r="244" spans="10:10" ht="13" x14ac:dyDescent="0.15">
      <c r="J244" s="39"/>
    </row>
    <row r="245" spans="10:10" ht="13" x14ac:dyDescent="0.15">
      <c r="J245" s="39"/>
    </row>
    <row r="246" spans="10:10" ht="13" x14ac:dyDescent="0.15">
      <c r="J246" s="39"/>
    </row>
    <row r="247" spans="10:10" ht="13" x14ac:dyDescent="0.15">
      <c r="J247" s="39"/>
    </row>
    <row r="248" spans="10:10" ht="13" x14ac:dyDescent="0.15">
      <c r="J248" s="39"/>
    </row>
    <row r="249" spans="10:10" ht="13" x14ac:dyDescent="0.15">
      <c r="J249" s="39"/>
    </row>
    <row r="250" spans="10:10" ht="13" x14ac:dyDescent="0.15">
      <c r="J250" s="39"/>
    </row>
    <row r="251" spans="10:10" ht="13" x14ac:dyDescent="0.15">
      <c r="J251" s="39"/>
    </row>
    <row r="252" spans="10:10" ht="13" x14ac:dyDescent="0.15">
      <c r="J252" s="39"/>
    </row>
    <row r="253" spans="10:10" ht="13" x14ac:dyDescent="0.15">
      <c r="J253" s="39"/>
    </row>
    <row r="254" spans="10:10" ht="13" x14ac:dyDescent="0.15">
      <c r="J254" s="39"/>
    </row>
    <row r="255" spans="10:10" ht="13" x14ac:dyDescent="0.15">
      <c r="J255" s="39"/>
    </row>
    <row r="256" spans="10:10" ht="13" x14ac:dyDescent="0.15">
      <c r="J256" s="39"/>
    </row>
    <row r="257" spans="10:10" ht="13" x14ac:dyDescent="0.15">
      <c r="J257" s="39"/>
    </row>
    <row r="258" spans="10:10" ht="13" x14ac:dyDescent="0.15">
      <c r="J258" s="39"/>
    </row>
    <row r="259" spans="10:10" ht="13" x14ac:dyDescent="0.15">
      <c r="J259" s="39"/>
    </row>
    <row r="260" spans="10:10" ht="13" x14ac:dyDescent="0.15">
      <c r="J260" s="39"/>
    </row>
    <row r="261" spans="10:10" ht="13" x14ac:dyDescent="0.15">
      <c r="J261" s="39"/>
    </row>
    <row r="262" spans="10:10" ht="13" x14ac:dyDescent="0.15">
      <c r="J262" s="39"/>
    </row>
    <row r="263" spans="10:10" ht="13" x14ac:dyDescent="0.15">
      <c r="J263" s="39"/>
    </row>
    <row r="264" spans="10:10" ht="13" x14ac:dyDescent="0.15">
      <c r="J264" s="39"/>
    </row>
    <row r="265" spans="10:10" ht="13" x14ac:dyDescent="0.15">
      <c r="J265" s="39"/>
    </row>
    <row r="266" spans="10:10" ht="13" x14ac:dyDescent="0.15">
      <c r="J266" s="39"/>
    </row>
    <row r="267" spans="10:10" ht="13" x14ac:dyDescent="0.15">
      <c r="J267" s="39"/>
    </row>
    <row r="268" spans="10:10" ht="13" x14ac:dyDescent="0.15">
      <c r="J268" s="39"/>
    </row>
    <row r="269" spans="10:10" ht="13" x14ac:dyDescent="0.15">
      <c r="J269" s="39"/>
    </row>
    <row r="270" spans="10:10" ht="13" x14ac:dyDescent="0.15">
      <c r="J270" s="39"/>
    </row>
    <row r="271" spans="10:10" ht="13" x14ac:dyDescent="0.15">
      <c r="J271" s="39"/>
    </row>
    <row r="272" spans="10:10" ht="13" x14ac:dyDescent="0.15">
      <c r="J272" s="39"/>
    </row>
    <row r="273" spans="10:10" ht="13" x14ac:dyDescent="0.15">
      <c r="J273" s="39"/>
    </row>
    <row r="274" spans="10:10" ht="13" x14ac:dyDescent="0.15">
      <c r="J274" s="39"/>
    </row>
    <row r="275" spans="10:10" ht="13" x14ac:dyDescent="0.15">
      <c r="J275" s="39"/>
    </row>
    <row r="276" spans="10:10" ht="13" x14ac:dyDescent="0.15">
      <c r="J276" s="39"/>
    </row>
    <row r="277" spans="10:10" ht="13" x14ac:dyDescent="0.15">
      <c r="J277" s="39"/>
    </row>
    <row r="278" spans="10:10" ht="13" x14ac:dyDescent="0.15">
      <c r="J278" s="39"/>
    </row>
    <row r="279" spans="10:10" ht="13" x14ac:dyDescent="0.15">
      <c r="J279" s="39"/>
    </row>
    <row r="280" spans="10:10" ht="13" x14ac:dyDescent="0.15">
      <c r="J280" s="39"/>
    </row>
    <row r="281" spans="10:10" ht="13" x14ac:dyDescent="0.15">
      <c r="J281" s="39"/>
    </row>
    <row r="282" spans="10:10" ht="13" x14ac:dyDescent="0.15">
      <c r="J282" s="39"/>
    </row>
    <row r="283" spans="10:10" ht="13" x14ac:dyDescent="0.15">
      <c r="J283" s="39"/>
    </row>
    <row r="284" spans="10:10" ht="13" x14ac:dyDescent="0.15">
      <c r="J284" s="39"/>
    </row>
    <row r="285" spans="10:10" ht="13" x14ac:dyDescent="0.15">
      <c r="J285" s="39"/>
    </row>
    <row r="286" spans="10:10" ht="13" x14ac:dyDescent="0.15">
      <c r="J286" s="39"/>
    </row>
    <row r="287" spans="10:10" ht="13" x14ac:dyDescent="0.15">
      <c r="J287" s="39"/>
    </row>
    <row r="288" spans="10:10" ht="13" x14ac:dyDescent="0.15">
      <c r="J288" s="39"/>
    </row>
    <row r="289" spans="10:10" ht="13" x14ac:dyDescent="0.15">
      <c r="J289" s="39"/>
    </row>
    <row r="290" spans="10:10" ht="13" x14ac:dyDescent="0.15">
      <c r="J290" s="39"/>
    </row>
    <row r="291" spans="10:10" ht="13" x14ac:dyDescent="0.15">
      <c r="J291" s="39"/>
    </row>
    <row r="292" spans="10:10" ht="13" x14ac:dyDescent="0.15">
      <c r="J292" s="39"/>
    </row>
    <row r="293" spans="10:10" ht="13" x14ac:dyDescent="0.15">
      <c r="J293" s="39"/>
    </row>
    <row r="294" spans="10:10" ht="13" x14ac:dyDescent="0.15">
      <c r="J294" s="39"/>
    </row>
    <row r="295" spans="10:10" ht="13" x14ac:dyDescent="0.15">
      <c r="J295" s="39"/>
    </row>
    <row r="296" spans="10:10" ht="13" x14ac:dyDescent="0.15">
      <c r="J296" s="39"/>
    </row>
    <row r="297" spans="10:10" ht="13" x14ac:dyDescent="0.15">
      <c r="J297" s="39"/>
    </row>
    <row r="298" spans="10:10" ht="13" x14ac:dyDescent="0.15">
      <c r="J298" s="39"/>
    </row>
    <row r="299" spans="10:10" ht="13" x14ac:dyDescent="0.15">
      <c r="J299" s="39"/>
    </row>
    <row r="300" spans="10:10" ht="13" x14ac:dyDescent="0.15">
      <c r="J300" s="39"/>
    </row>
    <row r="301" spans="10:10" ht="13" x14ac:dyDescent="0.15">
      <c r="J301" s="39"/>
    </row>
    <row r="302" spans="10:10" ht="13" x14ac:dyDescent="0.15">
      <c r="J302" s="39"/>
    </row>
    <row r="303" spans="10:10" ht="13" x14ac:dyDescent="0.15">
      <c r="J303" s="39"/>
    </row>
    <row r="304" spans="10:10" ht="13" x14ac:dyDescent="0.15">
      <c r="J304" s="39"/>
    </row>
    <row r="305" spans="10:10" ht="13" x14ac:dyDescent="0.15">
      <c r="J305" s="39"/>
    </row>
    <row r="306" spans="10:10" ht="13" x14ac:dyDescent="0.15">
      <c r="J306" s="39"/>
    </row>
    <row r="307" spans="10:10" ht="13" x14ac:dyDescent="0.15">
      <c r="J307" s="39"/>
    </row>
    <row r="308" spans="10:10" ht="13" x14ac:dyDescent="0.15">
      <c r="J308" s="39"/>
    </row>
    <row r="309" spans="10:10" ht="13" x14ac:dyDescent="0.15">
      <c r="J309" s="39"/>
    </row>
    <row r="310" spans="10:10" ht="13" x14ac:dyDescent="0.15">
      <c r="J310" s="39"/>
    </row>
    <row r="311" spans="10:10" ht="13" x14ac:dyDescent="0.15">
      <c r="J311" s="39"/>
    </row>
    <row r="312" spans="10:10" ht="13" x14ac:dyDescent="0.15">
      <c r="J312" s="39"/>
    </row>
    <row r="313" spans="10:10" ht="13" x14ac:dyDescent="0.15">
      <c r="J313" s="39"/>
    </row>
    <row r="314" spans="10:10" ht="13" x14ac:dyDescent="0.15">
      <c r="J314" s="39"/>
    </row>
    <row r="315" spans="10:10" ht="13" x14ac:dyDescent="0.15">
      <c r="J315" s="39"/>
    </row>
    <row r="316" spans="10:10" ht="13" x14ac:dyDescent="0.15">
      <c r="J316" s="39"/>
    </row>
    <row r="317" spans="10:10" ht="13" x14ac:dyDescent="0.15">
      <c r="J317" s="39"/>
    </row>
    <row r="318" spans="10:10" ht="13" x14ac:dyDescent="0.15">
      <c r="J318" s="39"/>
    </row>
    <row r="319" spans="10:10" ht="13" x14ac:dyDescent="0.15">
      <c r="J319" s="39"/>
    </row>
    <row r="320" spans="10:10" ht="13" x14ac:dyDescent="0.15">
      <c r="J320" s="39"/>
    </row>
    <row r="321" spans="10:10" ht="13" x14ac:dyDescent="0.15">
      <c r="J321" s="39"/>
    </row>
    <row r="322" spans="10:10" ht="13" x14ac:dyDescent="0.15">
      <c r="J322" s="39"/>
    </row>
    <row r="323" spans="10:10" ht="13" x14ac:dyDescent="0.15">
      <c r="J323" s="39"/>
    </row>
    <row r="324" spans="10:10" ht="13" x14ac:dyDescent="0.15">
      <c r="J324" s="39"/>
    </row>
    <row r="325" spans="10:10" ht="13" x14ac:dyDescent="0.15">
      <c r="J325" s="39"/>
    </row>
    <row r="326" spans="10:10" ht="13" x14ac:dyDescent="0.15">
      <c r="J326" s="39"/>
    </row>
    <row r="327" spans="10:10" ht="13" x14ac:dyDescent="0.15">
      <c r="J327" s="39"/>
    </row>
    <row r="328" spans="10:10" ht="13" x14ac:dyDescent="0.15">
      <c r="J328" s="39"/>
    </row>
    <row r="329" spans="10:10" ht="13" x14ac:dyDescent="0.15">
      <c r="J329" s="39"/>
    </row>
    <row r="330" spans="10:10" ht="13" x14ac:dyDescent="0.15">
      <c r="J330" s="39"/>
    </row>
    <row r="331" spans="10:10" ht="13" x14ac:dyDescent="0.15">
      <c r="J331" s="39"/>
    </row>
    <row r="332" spans="10:10" ht="13" x14ac:dyDescent="0.15">
      <c r="J332" s="39"/>
    </row>
    <row r="333" spans="10:10" ht="13" x14ac:dyDescent="0.15">
      <c r="J333" s="39"/>
    </row>
    <row r="334" spans="10:10" ht="13" x14ac:dyDescent="0.15">
      <c r="J334" s="39"/>
    </row>
    <row r="335" spans="10:10" ht="13" x14ac:dyDescent="0.15">
      <c r="J335" s="39"/>
    </row>
    <row r="336" spans="10:10" ht="13" x14ac:dyDescent="0.15">
      <c r="J336" s="39"/>
    </row>
    <row r="337" spans="10:10" ht="13" x14ac:dyDescent="0.15">
      <c r="J337" s="39"/>
    </row>
    <row r="338" spans="10:10" ht="13" x14ac:dyDescent="0.15">
      <c r="J338" s="39"/>
    </row>
    <row r="339" spans="10:10" ht="13" x14ac:dyDescent="0.15">
      <c r="J339" s="39"/>
    </row>
    <row r="340" spans="10:10" ht="13" x14ac:dyDescent="0.15">
      <c r="J340" s="39"/>
    </row>
    <row r="341" spans="10:10" ht="13" x14ac:dyDescent="0.15">
      <c r="J341" s="39"/>
    </row>
    <row r="342" spans="10:10" ht="13" x14ac:dyDescent="0.15">
      <c r="J342" s="39"/>
    </row>
    <row r="343" spans="10:10" ht="13" x14ac:dyDescent="0.15">
      <c r="J343" s="39"/>
    </row>
    <row r="344" spans="10:10" ht="13" x14ac:dyDescent="0.15">
      <c r="J344" s="39"/>
    </row>
    <row r="345" spans="10:10" ht="13" x14ac:dyDescent="0.15">
      <c r="J345" s="39"/>
    </row>
    <row r="346" spans="10:10" ht="13" x14ac:dyDescent="0.15">
      <c r="J346" s="39"/>
    </row>
    <row r="347" spans="10:10" ht="13" x14ac:dyDescent="0.15">
      <c r="J347" s="39"/>
    </row>
    <row r="348" spans="10:10" ht="13" x14ac:dyDescent="0.15">
      <c r="J348" s="39"/>
    </row>
    <row r="349" spans="10:10" ht="13" x14ac:dyDescent="0.15">
      <c r="J349" s="39"/>
    </row>
    <row r="350" spans="10:10" ht="13" x14ac:dyDescent="0.15">
      <c r="J350" s="39"/>
    </row>
    <row r="351" spans="10:10" ht="13" x14ac:dyDescent="0.15">
      <c r="J351" s="39"/>
    </row>
    <row r="352" spans="10:10" ht="13" x14ac:dyDescent="0.15">
      <c r="J352" s="39"/>
    </row>
    <row r="353" spans="10:10" ht="13" x14ac:dyDescent="0.15">
      <c r="J353" s="39"/>
    </row>
    <row r="354" spans="10:10" ht="13" x14ac:dyDescent="0.15">
      <c r="J354" s="39"/>
    </row>
    <row r="355" spans="10:10" ht="13" x14ac:dyDescent="0.15">
      <c r="J355" s="39"/>
    </row>
    <row r="356" spans="10:10" ht="13" x14ac:dyDescent="0.15">
      <c r="J356" s="39"/>
    </row>
    <row r="357" spans="10:10" ht="13" x14ac:dyDescent="0.15">
      <c r="J357" s="39"/>
    </row>
    <row r="358" spans="10:10" ht="13" x14ac:dyDescent="0.15">
      <c r="J358" s="39"/>
    </row>
    <row r="359" spans="10:10" ht="13" x14ac:dyDescent="0.15">
      <c r="J359" s="39"/>
    </row>
    <row r="360" spans="10:10" ht="13" x14ac:dyDescent="0.15">
      <c r="J360" s="39"/>
    </row>
    <row r="361" spans="10:10" ht="13" x14ac:dyDescent="0.15">
      <c r="J361" s="39"/>
    </row>
    <row r="362" spans="10:10" ht="13" x14ac:dyDescent="0.15">
      <c r="J362" s="39"/>
    </row>
    <row r="363" spans="10:10" ht="13" x14ac:dyDescent="0.15">
      <c r="J363" s="39"/>
    </row>
    <row r="364" spans="10:10" ht="13" x14ac:dyDescent="0.15">
      <c r="J364" s="39"/>
    </row>
    <row r="365" spans="10:10" ht="13" x14ac:dyDescent="0.15">
      <c r="J365" s="39"/>
    </row>
    <row r="366" spans="10:10" ht="13" x14ac:dyDescent="0.15">
      <c r="J366" s="39"/>
    </row>
    <row r="367" spans="10:10" ht="13" x14ac:dyDescent="0.15">
      <c r="J367" s="39"/>
    </row>
    <row r="368" spans="10:10" ht="13" x14ac:dyDescent="0.15">
      <c r="J368" s="39"/>
    </row>
    <row r="369" spans="10:10" ht="13" x14ac:dyDescent="0.15">
      <c r="J369" s="39"/>
    </row>
    <row r="370" spans="10:10" ht="13" x14ac:dyDescent="0.15">
      <c r="J370" s="39"/>
    </row>
    <row r="371" spans="10:10" ht="13" x14ac:dyDescent="0.15">
      <c r="J371" s="39"/>
    </row>
    <row r="372" spans="10:10" ht="13" x14ac:dyDescent="0.15">
      <c r="J372" s="39"/>
    </row>
    <row r="373" spans="10:10" ht="13" x14ac:dyDescent="0.15">
      <c r="J373" s="39"/>
    </row>
    <row r="374" spans="10:10" ht="13" x14ac:dyDescent="0.15">
      <c r="J374" s="39"/>
    </row>
    <row r="375" spans="10:10" ht="13" x14ac:dyDescent="0.15">
      <c r="J375" s="39"/>
    </row>
    <row r="376" spans="10:10" ht="13" x14ac:dyDescent="0.15">
      <c r="J376" s="39"/>
    </row>
    <row r="377" spans="10:10" ht="13" x14ac:dyDescent="0.15">
      <c r="J377" s="39"/>
    </row>
    <row r="378" spans="10:10" ht="13" x14ac:dyDescent="0.15">
      <c r="J378" s="39"/>
    </row>
    <row r="379" spans="10:10" ht="13" x14ac:dyDescent="0.15">
      <c r="J379" s="39"/>
    </row>
    <row r="380" spans="10:10" ht="13" x14ac:dyDescent="0.15">
      <c r="J380" s="39"/>
    </row>
    <row r="381" spans="10:10" ht="13" x14ac:dyDescent="0.15">
      <c r="J381" s="39"/>
    </row>
    <row r="382" spans="10:10" ht="13" x14ac:dyDescent="0.15">
      <c r="J382" s="39"/>
    </row>
    <row r="383" spans="10:10" ht="13" x14ac:dyDescent="0.15">
      <c r="J383" s="39"/>
    </row>
    <row r="384" spans="10:10" ht="13" x14ac:dyDescent="0.15">
      <c r="J384" s="39"/>
    </row>
    <row r="385" spans="10:10" ht="13" x14ac:dyDescent="0.15">
      <c r="J385" s="39"/>
    </row>
    <row r="386" spans="10:10" ht="13" x14ac:dyDescent="0.15">
      <c r="J386" s="39"/>
    </row>
    <row r="387" spans="10:10" ht="13" x14ac:dyDescent="0.15">
      <c r="J387" s="39"/>
    </row>
    <row r="388" spans="10:10" ht="13" x14ac:dyDescent="0.15">
      <c r="J388" s="39"/>
    </row>
    <row r="389" spans="10:10" ht="13" x14ac:dyDescent="0.15">
      <c r="J389" s="39"/>
    </row>
    <row r="390" spans="10:10" ht="13" x14ac:dyDescent="0.15">
      <c r="J390" s="39"/>
    </row>
    <row r="391" spans="10:10" ht="13" x14ac:dyDescent="0.15">
      <c r="J391" s="39"/>
    </row>
    <row r="392" spans="10:10" ht="13" x14ac:dyDescent="0.15">
      <c r="J392" s="39"/>
    </row>
    <row r="393" spans="10:10" ht="13" x14ac:dyDescent="0.15">
      <c r="J393" s="39"/>
    </row>
    <row r="394" spans="10:10" ht="13" x14ac:dyDescent="0.15">
      <c r="J394" s="39"/>
    </row>
    <row r="395" spans="10:10" ht="13" x14ac:dyDescent="0.15">
      <c r="J395" s="39"/>
    </row>
    <row r="396" spans="10:10" ht="13" x14ac:dyDescent="0.15">
      <c r="J396" s="39"/>
    </row>
    <row r="397" spans="10:10" ht="13" x14ac:dyDescent="0.15">
      <c r="J397" s="39"/>
    </row>
    <row r="398" spans="10:10" ht="13" x14ac:dyDescent="0.15">
      <c r="J398" s="39"/>
    </row>
    <row r="399" spans="10:10" ht="13" x14ac:dyDescent="0.15">
      <c r="J399" s="39"/>
    </row>
    <row r="400" spans="10:10" ht="13" x14ac:dyDescent="0.15">
      <c r="J400" s="39"/>
    </row>
    <row r="401" spans="10:10" ht="13" x14ac:dyDescent="0.15">
      <c r="J401" s="39"/>
    </row>
    <row r="402" spans="10:10" ht="13" x14ac:dyDescent="0.15">
      <c r="J402" s="39"/>
    </row>
    <row r="403" spans="10:10" ht="13" x14ac:dyDescent="0.15">
      <c r="J403" s="39"/>
    </row>
    <row r="404" spans="10:10" ht="13" x14ac:dyDescent="0.15">
      <c r="J404" s="39"/>
    </row>
    <row r="405" spans="10:10" ht="13" x14ac:dyDescent="0.15">
      <c r="J405" s="39"/>
    </row>
    <row r="406" spans="10:10" ht="13" x14ac:dyDescent="0.15">
      <c r="J406" s="39"/>
    </row>
    <row r="407" spans="10:10" ht="13" x14ac:dyDescent="0.15">
      <c r="J407" s="39"/>
    </row>
    <row r="408" spans="10:10" ht="13" x14ac:dyDescent="0.15">
      <c r="J408" s="39"/>
    </row>
    <row r="409" spans="10:10" ht="13" x14ac:dyDescent="0.15">
      <c r="J409" s="39"/>
    </row>
    <row r="410" spans="10:10" ht="13" x14ac:dyDescent="0.15">
      <c r="J410" s="39"/>
    </row>
    <row r="411" spans="10:10" ht="13" x14ac:dyDescent="0.15">
      <c r="J411" s="39"/>
    </row>
    <row r="412" spans="10:10" ht="13" x14ac:dyDescent="0.15">
      <c r="J412" s="39"/>
    </row>
    <row r="413" spans="10:10" ht="13" x14ac:dyDescent="0.15">
      <c r="J413" s="39"/>
    </row>
    <row r="414" spans="10:10" ht="13" x14ac:dyDescent="0.15">
      <c r="J414" s="39"/>
    </row>
    <row r="415" spans="10:10" ht="13" x14ac:dyDescent="0.15">
      <c r="J415" s="39"/>
    </row>
    <row r="416" spans="10:10" ht="13" x14ac:dyDescent="0.15">
      <c r="J416" s="39"/>
    </row>
    <row r="417" spans="10:10" ht="13" x14ac:dyDescent="0.15">
      <c r="J417" s="39"/>
    </row>
    <row r="418" spans="10:10" ht="13" x14ac:dyDescent="0.15">
      <c r="J418" s="39"/>
    </row>
    <row r="419" spans="10:10" ht="13" x14ac:dyDescent="0.15">
      <c r="J419" s="39"/>
    </row>
    <row r="420" spans="10:10" ht="13" x14ac:dyDescent="0.15">
      <c r="J420" s="39"/>
    </row>
    <row r="421" spans="10:10" ht="13" x14ac:dyDescent="0.15">
      <c r="J421" s="39"/>
    </row>
    <row r="422" spans="10:10" ht="13" x14ac:dyDescent="0.15">
      <c r="J422" s="39"/>
    </row>
    <row r="423" spans="10:10" ht="13" x14ac:dyDescent="0.15">
      <c r="J423" s="39"/>
    </row>
    <row r="424" spans="10:10" ht="13" x14ac:dyDescent="0.15">
      <c r="J424" s="39"/>
    </row>
    <row r="425" spans="10:10" ht="13" x14ac:dyDescent="0.15">
      <c r="J425" s="39"/>
    </row>
    <row r="426" spans="10:10" ht="13" x14ac:dyDescent="0.15">
      <c r="J426" s="39"/>
    </row>
    <row r="427" spans="10:10" ht="13" x14ac:dyDescent="0.15">
      <c r="J427" s="39"/>
    </row>
    <row r="428" spans="10:10" ht="13" x14ac:dyDescent="0.15">
      <c r="J428" s="39"/>
    </row>
    <row r="429" spans="10:10" ht="13" x14ac:dyDescent="0.15">
      <c r="J429" s="39"/>
    </row>
    <row r="430" spans="10:10" ht="13" x14ac:dyDescent="0.15">
      <c r="J430" s="39"/>
    </row>
    <row r="431" spans="10:10" ht="13" x14ac:dyDescent="0.15">
      <c r="J431" s="39"/>
    </row>
    <row r="432" spans="10:10" ht="13" x14ac:dyDescent="0.15">
      <c r="J432" s="39"/>
    </row>
    <row r="433" spans="10:10" ht="13" x14ac:dyDescent="0.15">
      <c r="J433" s="39"/>
    </row>
    <row r="434" spans="10:10" ht="13" x14ac:dyDescent="0.15">
      <c r="J434" s="39"/>
    </row>
    <row r="435" spans="10:10" ht="13" x14ac:dyDescent="0.15">
      <c r="J435" s="39"/>
    </row>
    <row r="436" spans="10:10" ht="13" x14ac:dyDescent="0.15">
      <c r="J436" s="39"/>
    </row>
    <row r="437" spans="10:10" ht="13" x14ac:dyDescent="0.15">
      <c r="J437" s="39"/>
    </row>
    <row r="438" spans="10:10" ht="13" x14ac:dyDescent="0.15">
      <c r="J438" s="39"/>
    </row>
    <row r="439" spans="10:10" ht="13" x14ac:dyDescent="0.15">
      <c r="J439" s="39"/>
    </row>
    <row r="440" spans="10:10" ht="13" x14ac:dyDescent="0.15">
      <c r="J440" s="39"/>
    </row>
    <row r="441" spans="10:10" ht="13" x14ac:dyDescent="0.15">
      <c r="J441" s="39"/>
    </row>
    <row r="442" spans="10:10" ht="13" x14ac:dyDescent="0.15">
      <c r="J442" s="39"/>
    </row>
    <row r="443" spans="10:10" ht="13" x14ac:dyDescent="0.15">
      <c r="J443" s="39"/>
    </row>
    <row r="444" spans="10:10" ht="13" x14ac:dyDescent="0.15">
      <c r="J444" s="39"/>
    </row>
    <row r="445" spans="10:10" ht="13" x14ac:dyDescent="0.15">
      <c r="J445" s="39"/>
    </row>
    <row r="446" spans="10:10" ht="13" x14ac:dyDescent="0.15">
      <c r="J446" s="39"/>
    </row>
    <row r="447" spans="10:10" ht="13" x14ac:dyDescent="0.15">
      <c r="J447" s="39"/>
    </row>
    <row r="448" spans="10:10" ht="13" x14ac:dyDescent="0.15">
      <c r="J448" s="39"/>
    </row>
    <row r="449" spans="10:10" ht="13" x14ac:dyDescent="0.15">
      <c r="J449" s="39"/>
    </row>
    <row r="450" spans="10:10" ht="13" x14ac:dyDescent="0.15">
      <c r="J450" s="39"/>
    </row>
    <row r="451" spans="10:10" ht="13" x14ac:dyDescent="0.15">
      <c r="J451" s="39"/>
    </row>
    <row r="452" spans="10:10" ht="13" x14ac:dyDescent="0.15">
      <c r="J452" s="39"/>
    </row>
    <row r="453" spans="10:10" ht="13" x14ac:dyDescent="0.15">
      <c r="J453" s="39"/>
    </row>
    <row r="454" spans="10:10" ht="13" x14ac:dyDescent="0.15">
      <c r="J454" s="39"/>
    </row>
    <row r="455" spans="10:10" ht="13" x14ac:dyDescent="0.15">
      <c r="J455" s="39"/>
    </row>
    <row r="456" spans="10:10" ht="13" x14ac:dyDescent="0.15">
      <c r="J456" s="39"/>
    </row>
    <row r="457" spans="10:10" ht="13" x14ac:dyDescent="0.15">
      <c r="J457" s="39"/>
    </row>
    <row r="458" spans="10:10" ht="13" x14ac:dyDescent="0.15">
      <c r="J458" s="39"/>
    </row>
    <row r="459" spans="10:10" ht="13" x14ac:dyDescent="0.15">
      <c r="J459" s="39"/>
    </row>
    <row r="460" spans="10:10" ht="13" x14ac:dyDescent="0.15">
      <c r="J460" s="39"/>
    </row>
    <row r="461" spans="10:10" ht="13" x14ac:dyDescent="0.15">
      <c r="J461" s="39"/>
    </row>
    <row r="462" spans="10:10" ht="13" x14ac:dyDescent="0.15">
      <c r="J462" s="39"/>
    </row>
    <row r="463" spans="10:10" ht="13" x14ac:dyDescent="0.15">
      <c r="J463" s="39"/>
    </row>
    <row r="464" spans="10:10" ht="13" x14ac:dyDescent="0.15">
      <c r="J464" s="39"/>
    </row>
    <row r="465" spans="10:10" ht="13" x14ac:dyDescent="0.15">
      <c r="J465" s="39"/>
    </row>
    <row r="466" spans="10:10" ht="13" x14ac:dyDescent="0.15">
      <c r="J466" s="39"/>
    </row>
    <row r="467" spans="10:10" ht="13" x14ac:dyDescent="0.15">
      <c r="J467" s="39"/>
    </row>
    <row r="468" spans="10:10" ht="13" x14ac:dyDescent="0.15">
      <c r="J468" s="39"/>
    </row>
    <row r="469" spans="10:10" ht="13" x14ac:dyDescent="0.15">
      <c r="J469" s="39"/>
    </row>
    <row r="470" spans="10:10" ht="13" x14ac:dyDescent="0.15">
      <c r="J470" s="39"/>
    </row>
    <row r="471" spans="10:10" ht="13" x14ac:dyDescent="0.15">
      <c r="J471" s="39"/>
    </row>
    <row r="472" spans="10:10" ht="13" x14ac:dyDescent="0.15">
      <c r="J472" s="39"/>
    </row>
    <row r="473" spans="10:10" ht="13" x14ac:dyDescent="0.15">
      <c r="J473" s="39"/>
    </row>
    <row r="474" spans="10:10" ht="13" x14ac:dyDescent="0.15">
      <c r="J474" s="39"/>
    </row>
    <row r="475" spans="10:10" ht="13" x14ac:dyDescent="0.15">
      <c r="J475" s="39"/>
    </row>
    <row r="476" spans="10:10" ht="13" x14ac:dyDescent="0.15">
      <c r="J476" s="39"/>
    </row>
    <row r="477" spans="10:10" ht="13" x14ac:dyDescent="0.15">
      <c r="J477" s="39"/>
    </row>
    <row r="478" spans="10:10" ht="13" x14ac:dyDescent="0.15">
      <c r="J478" s="39"/>
    </row>
    <row r="479" spans="10:10" ht="13" x14ac:dyDescent="0.15">
      <c r="J479" s="39"/>
    </row>
    <row r="480" spans="10:10" ht="13" x14ac:dyDescent="0.15">
      <c r="J480" s="39"/>
    </row>
    <row r="481" spans="10:10" ht="13" x14ac:dyDescent="0.15">
      <c r="J481" s="39"/>
    </row>
    <row r="482" spans="10:10" ht="13" x14ac:dyDescent="0.15">
      <c r="J482" s="39"/>
    </row>
    <row r="483" spans="10:10" ht="13" x14ac:dyDescent="0.15">
      <c r="J483" s="39"/>
    </row>
    <row r="484" spans="10:10" ht="13" x14ac:dyDescent="0.15">
      <c r="J484" s="39"/>
    </row>
    <row r="485" spans="10:10" ht="13" x14ac:dyDescent="0.15">
      <c r="J485" s="39"/>
    </row>
    <row r="486" spans="10:10" ht="13" x14ac:dyDescent="0.15">
      <c r="J486" s="39"/>
    </row>
    <row r="487" spans="10:10" ht="13" x14ac:dyDescent="0.15">
      <c r="J487" s="39"/>
    </row>
    <row r="488" spans="10:10" ht="13" x14ac:dyDescent="0.15">
      <c r="J488" s="39"/>
    </row>
    <row r="489" spans="10:10" ht="13" x14ac:dyDescent="0.15">
      <c r="J489" s="39"/>
    </row>
    <row r="490" spans="10:10" ht="13" x14ac:dyDescent="0.15">
      <c r="J490" s="39"/>
    </row>
    <row r="491" spans="10:10" ht="13" x14ac:dyDescent="0.15">
      <c r="J491" s="39"/>
    </row>
    <row r="492" spans="10:10" ht="13" x14ac:dyDescent="0.15">
      <c r="J492" s="39"/>
    </row>
    <row r="493" spans="10:10" ht="13" x14ac:dyDescent="0.15">
      <c r="J493" s="39"/>
    </row>
    <row r="494" spans="10:10" ht="13" x14ac:dyDescent="0.15">
      <c r="J494" s="39"/>
    </row>
    <row r="495" spans="10:10" ht="13" x14ac:dyDescent="0.15">
      <c r="J495" s="39"/>
    </row>
    <row r="496" spans="10:10" ht="13" x14ac:dyDescent="0.15">
      <c r="J496" s="39"/>
    </row>
    <row r="497" spans="10:10" ht="13" x14ac:dyDescent="0.15">
      <c r="J497" s="39"/>
    </row>
    <row r="498" spans="10:10" ht="13" x14ac:dyDescent="0.15">
      <c r="J498" s="39"/>
    </row>
    <row r="499" spans="10:10" ht="13" x14ac:dyDescent="0.15">
      <c r="J499" s="39"/>
    </row>
    <row r="500" spans="10:10" ht="13" x14ac:dyDescent="0.15">
      <c r="J500" s="39"/>
    </row>
    <row r="501" spans="10:10" ht="13" x14ac:dyDescent="0.15">
      <c r="J501" s="39"/>
    </row>
    <row r="502" spans="10:10" ht="13" x14ac:dyDescent="0.15">
      <c r="J502" s="39"/>
    </row>
    <row r="503" spans="10:10" ht="13" x14ac:dyDescent="0.15">
      <c r="J503" s="39"/>
    </row>
    <row r="504" spans="10:10" ht="13" x14ac:dyDescent="0.15">
      <c r="J504" s="39"/>
    </row>
    <row r="505" spans="10:10" ht="13" x14ac:dyDescent="0.15">
      <c r="J505" s="39"/>
    </row>
    <row r="506" spans="10:10" ht="13" x14ac:dyDescent="0.15">
      <c r="J506" s="39"/>
    </row>
    <row r="507" spans="10:10" ht="13" x14ac:dyDescent="0.15">
      <c r="J507" s="39"/>
    </row>
    <row r="508" spans="10:10" ht="13" x14ac:dyDescent="0.15">
      <c r="J508" s="39"/>
    </row>
    <row r="509" spans="10:10" ht="13" x14ac:dyDescent="0.15">
      <c r="J509" s="39"/>
    </row>
    <row r="510" spans="10:10" ht="13" x14ac:dyDescent="0.15">
      <c r="J510" s="39"/>
    </row>
    <row r="511" spans="10:10" ht="13" x14ac:dyDescent="0.15">
      <c r="J511" s="39"/>
    </row>
    <row r="512" spans="10:10" ht="13" x14ac:dyDescent="0.15">
      <c r="J512" s="39"/>
    </row>
    <row r="513" spans="10:10" ht="13" x14ac:dyDescent="0.15">
      <c r="J513" s="39"/>
    </row>
    <row r="514" spans="10:10" ht="13" x14ac:dyDescent="0.15">
      <c r="J514" s="39"/>
    </row>
    <row r="515" spans="10:10" ht="13" x14ac:dyDescent="0.15">
      <c r="J515" s="39"/>
    </row>
    <row r="516" spans="10:10" ht="13" x14ac:dyDescent="0.15">
      <c r="J516" s="39"/>
    </row>
    <row r="517" spans="10:10" ht="13" x14ac:dyDescent="0.15">
      <c r="J517" s="39"/>
    </row>
    <row r="518" spans="10:10" ht="13" x14ac:dyDescent="0.15">
      <c r="J518" s="39"/>
    </row>
    <row r="519" spans="10:10" ht="13" x14ac:dyDescent="0.15">
      <c r="J519" s="39"/>
    </row>
    <row r="520" spans="10:10" ht="13" x14ac:dyDescent="0.15">
      <c r="J520" s="39"/>
    </row>
    <row r="521" spans="10:10" ht="13" x14ac:dyDescent="0.15">
      <c r="J521" s="39"/>
    </row>
    <row r="522" spans="10:10" ht="13" x14ac:dyDescent="0.15">
      <c r="J522" s="39"/>
    </row>
    <row r="523" spans="10:10" ht="13" x14ac:dyDescent="0.15">
      <c r="J523" s="39"/>
    </row>
    <row r="524" spans="10:10" ht="13" x14ac:dyDescent="0.15">
      <c r="J524" s="39"/>
    </row>
    <row r="525" spans="10:10" ht="13" x14ac:dyDescent="0.15">
      <c r="J525" s="39"/>
    </row>
    <row r="526" spans="10:10" ht="13" x14ac:dyDescent="0.15">
      <c r="J526" s="39"/>
    </row>
    <row r="527" spans="10:10" ht="13" x14ac:dyDescent="0.15">
      <c r="J527" s="39"/>
    </row>
    <row r="528" spans="10:10" ht="13" x14ac:dyDescent="0.15">
      <c r="J528" s="39"/>
    </row>
    <row r="529" spans="10:10" ht="13" x14ac:dyDescent="0.15">
      <c r="J529" s="39"/>
    </row>
    <row r="530" spans="10:10" ht="13" x14ac:dyDescent="0.15">
      <c r="J530" s="39"/>
    </row>
    <row r="531" spans="10:10" ht="13" x14ac:dyDescent="0.15">
      <c r="J531" s="39"/>
    </row>
    <row r="532" spans="10:10" ht="13" x14ac:dyDescent="0.15">
      <c r="J532" s="39"/>
    </row>
    <row r="533" spans="10:10" ht="13" x14ac:dyDescent="0.15">
      <c r="J533" s="39"/>
    </row>
    <row r="534" spans="10:10" ht="13" x14ac:dyDescent="0.15">
      <c r="J534" s="39"/>
    </row>
    <row r="535" spans="10:10" ht="13" x14ac:dyDescent="0.15">
      <c r="J535" s="39"/>
    </row>
    <row r="536" spans="10:10" ht="13" x14ac:dyDescent="0.15">
      <c r="J536" s="39"/>
    </row>
    <row r="537" spans="10:10" ht="13" x14ac:dyDescent="0.15">
      <c r="J537" s="39"/>
    </row>
    <row r="538" spans="10:10" ht="13" x14ac:dyDescent="0.15">
      <c r="J538" s="39"/>
    </row>
    <row r="539" spans="10:10" ht="13" x14ac:dyDescent="0.15">
      <c r="J539" s="39"/>
    </row>
    <row r="540" spans="10:10" ht="13" x14ac:dyDescent="0.15">
      <c r="J540" s="39"/>
    </row>
    <row r="541" spans="10:10" ht="13" x14ac:dyDescent="0.15">
      <c r="J541" s="39"/>
    </row>
    <row r="542" spans="10:10" ht="13" x14ac:dyDescent="0.15">
      <c r="J542" s="39"/>
    </row>
    <row r="543" spans="10:10" ht="13" x14ac:dyDescent="0.15">
      <c r="J543" s="39"/>
    </row>
    <row r="544" spans="10:10" ht="13" x14ac:dyDescent="0.15">
      <c r="J544" s="39"/>
    </row>
    <row r="545" spans="10:10" ht="13" x14ac:dyDescent="0.15">
      <c r="J545" s="39"/>
    </row>
    <row r="546" spans="10:10" ht="13" x14ac:dyDescent="0.15">
      <c r="J546" s="39"/>
    </row>
    <row r="547" spans="10:10" ht="13" x14ac:dyDescent="0.15">
      <c r="J547" s="39"/>
    </row>
    <row r="548" spans="10:10" ht="13" x14ac:dyDescent="0.15">
      <c r="J548" s="39"/>
    </row>
    <row r="549" spans="10:10" ht="13" x14ac:dyDescent="0.15">
      <c r="J549" s="39"/>
    </row>
    <row r="550" spans="10:10" ht="13" x14ac:dyDescent="0.15">
      <c r="J550" s="39"/>
    </row>
    <row r="551" spans="10:10" ht="13" x14ac:dyDescent="0.15">
      <c r="J551" s="39"/>
    </row>
    <row r="552" spans="10:10" ht="13" x14ac:dyDescent="0.15">
      <c r="J552" s="39"/>
    </row>
    <row r="553" spans="10:10" ht="13" x14ac:dyDescent="0.15">
      <c r="J553" s="39"/>
    </row>
    <row r="554" spans="10:10" ht="13" x14ac:dyDescent="0.15">
      <c r="J554" s="39"/>
    </row>
    <row r="555" spans="10:10" ht="13" x14ac:dyDescent="0.15">
      <c r="J555" s="39"/>
    </row>
    <row r="556" spans="10:10" ht="13" x14ac:dyDescent="0.15">
      <c r="J556" s="39"/>
    </row>
    <row r="557" spans="10:10" ht="13" x14ac:dyDescent="0.15">
      <c r="J557" s="39"/>
    </row>
    <row r="558" spans="10:10" ht="13" x14ac:dyDescent="0.15">
      <c r="J558" s="39"/>
    </row>
    <row r="559" spans="10:10" ht="13" x14ac:dyDescent="0.15">
      <c r="J559" s="39"/>
    </row>
    <row r="560" spans="10:10" ht="13" x14ac:dyDescent="0.15">
      <c r="J560" s="39"/>
    </row>
    <row r="561" spans="10:10" ht="13" x14ac:dyDescent="0.15">
      <c r="J561" s="39"/>
    </row>
    <row r="562" spans="10:10" ht="13" x14ac:dyDescent="0.15">
      <c r="J562" s="39"/>
    </row>
    <row r="563" spans="10:10" ht="13" x14ac:dyDescent="0.15">
      <c r="J563" s="39"/>
    </row>
    <row r="564" spans="10:10" ht="13" x14ac:dyDescent="0.15">
      <c r="J564" s="39"/>
    </row>
    <row r="565" spans="10:10" ht="13" x14ac:dyDescent="0.15">
      <c r="J565" s="39"/>
    </row>
    <row r="566" spans="10:10" ht="13" x14ac:dyDescent="0.15">
      <c r="J566" s="39"/>
    </row>
    <row r="567" spans="10:10" ht="13" x14ac:dyDescent="0.15">
      <c r="J567" s="39"/>
    </row>
    <row r="568" spans="10:10" ht="13" x14ac:dyDescent="0.15">
      <c r="J568" s="39"/>
    </row>
    <row r="569" spans="10:10" ht="13" x14ac:dyDescent="0.15">
      <c r="J569" s="39"/>
    </row>
    <row r="570" spans="10:10" ht="13" x14ac:dyDescent="0.15">
      <c r="J570" s="39"/>
    </row>
    <row r="571" spans="10:10" ht="13" x14ac:dyDescent="0.15">
      <c r="J571" s="39"/>
    </row>
    <row r="572" spans="10:10" ht="13" x14ac:dyDescent="0.15">
      <c r="J572" s="39"/>
    </row>
    <row r="573" spans="10:10" ht="13" x14ac:dyDescent="0.15">
      <c r="J573" s="39"/>
    </row>
    <row r="574" spans="10:10" ht="13" x14ac:dyDescent="0.15">
      <c r="J574" s="39"/>
    </row>
    <row r="575" spans="10:10" ht="13" x14ac:dyDescent="0.15">
      <c r="J575" s="39"/>
    </row>
    <row r="576" spans="10:10" ht="13" x14ac:dyDescent="0.15">
      <c r="J576" s="39"/>
    </row>
    <row r="577" spans="10:10" ht="13" x14ac:dyDescent="0.15">
      <c r="J577" s="39"/>
    </row>
    <row r="578" spans="10:10" ht="13" x14ac:dyDescent="0.15">
      <c r="J578" s="39"/>
    </row>
    <row r="579" spans="10:10" ht="13" x14ac:dyDescent="0.15">
      <c r="J579" s="39"/>
    </row>
    <row r="580" spans="10:10" ht="13" x14ac:dyDescent="0.15">
      <c r="J580" s="39"/>
    </row>
    <row r="581" spans="10:10" ht="13" x14ac:dyDescent="0.15">
      <c r="J581" s="39"/>
    </row>
    <row r="582" spans="10:10" ht="13" x14ac:dyDescent="0.15">
      <c r="J582" s="39"/>
    </row>
    <row r="583" spans="10:10" ht="13" x14ac:dyDescent="0.15">
      <c r="J583" s="39"/>
    </row>
    <row r="584" spans="10:10" ht="13" x14ac:dyDescent="0.15">
      <c r="J584" s="39"/>
    </row>
    <row r="585" spans="10:10" ht="13" x14ac:dyDescent="0.15">
      <c r="J585" s="39"/>
    </row>
    <row r="586" spans="10:10" ht="13" x14ac:dyDescent="0.15">
      <c r="J586" s="39"/>
    </row>
    <row r="587" spans="10:10" ht="13" x14ac:dyDescent="0.15">
      <c r="J587" s="39"/>
    </row>
    <row r="588" spans="10:10" ht="13" x14ac:dyDescent="0.15">
      <c r="J588" s="39"/>
    </row>
    <row r="589" spans="10:10" ht="13" x14ac:dyDescent="0.15">
      <c r="J589" s="39"/>
    </row>
    <row r="590" spans="10:10" ht="13" x14ac:dyDescent="0.15">
      <c r="J590" s="39"/>
    </row>
    <row r="591" spans="10:10" ht="13" x14ac:dyDescent="0.15">
      <c r="J591" s="39"/>
    </row>
    <row r="592" spans="10:10" ht="13" x14ac:dyDescent="0.15">
      <c r="J592" s="39"/>
    </row>
    <row r="593" spans="10:10" ht="13" x14ac:dyDescent="0.15">
      <c r="J593" s="39"/>
    </row>
    <row r="594" spans="10:10" ht="13" x14ac:dyDescent="0.15">
      <c r="J594" s="39"/>
    </row>
    <row r="595" spans="10:10" ht="13" x14ac:dyDescent="0.15">
      <c r="J595" s="39"/>
    </row>
    <row r="596" spans="10:10" ht="13" x14ac:dyDescent="0.15">
      <c r="J596" s="39"/>
    </row>
    <row r="597" spans="10:10" ht="13" x14ac:dyDescent="0.15">
      <c r="J597" s="39"/>
    </row>
    <row r="598" spans="10:10" ht="13" x14ac:dyDescent="0.15">
      <c r="J598" s="39"/>
    </row>
    <row r="599" spans="10:10" ht="13" x14ac:dyDescent="0.15">
      <c r="J599" s="39"/>
    </row>
    <row r="600" spans="10:10" ht="13" x14ac:dyDescent="0.15">
      <c r="J600" s="39"/>
    </row>
    <row r="601" spans="10:10" ht="13" x14ac:dyDescent="0.15">
      <c r="J601" s="39"/>
    </row>
    <row r="602" spans="10:10" ht="13" x14ac:dyDescent="0.15">
      <c r="J602" s="39"/>
    </row>
    <row r="603" spans="10:10" ht="13" x14ac:dyDescent="0.15">
      <c r="J603" s="39"/>
    </row>
    <row r="604" spans="10:10" ht="13" x14ac:dyDescent="0.15">
      <c r="J604" s="39"/>
    </row>
    <row r="605" spans="10:10" ht="13" x14ac:dyDescent="0.15">
      <c r="J605" s="39"/>
    </row>
    <row r="606" spans="10:10" ht="13" x14ac:dyDescent="0.15">
      <c r="J606" s="39"/>
    </row>
    <row r="607" spans="10:10" ht="13" x14ac:dyDescent="0.15">
      <c r="J607" s="39"/>
    </row>
    <row r="608" spans="10:10" ht="13" x14ac:dyDescent="0.15">
      <c r="J608" s="39"/>
    </row>
    <row r="609" spans="10:10" ht="13" x14ac:dyDescent="0.15">
      <c r="J609" s="39"/>
    </row>
    <row r="610" spans="10:10" ht="13" x14ac:dyDescent="0.15">
      <c r="J610" s="39"/>
    </row>
    <row r="611" spans="10:10" ht="13" x14ac:dyDescent="0.15">
      <c r="J611" s="39"/>
    </row>
    <row r="612" spans="10:10" ht="13" x14ac:dyDescent="0.15">
      <c r="J612" s="39"/>
    </row>
    <row r="613" spans="10:10" ht="13" x14ac:dyDescent="0.15">
      <c r="J613" s="39"/>
    </row>
    <row r="614" spans="10:10" ht="13" x14ac:dyDescent="0.15">
      <c r="J614" s="39"/>
    </row>
    <row r="615" spans="10:10" ht="13" x14ac:dyDescent="0.15">
      <c r="J615" s="39"/>
    </row>
    <row r="616" spans="10:10" ht="13" x14ac:dyDescent="0.15">
      <c r="J616" s="39"/>
    </row>
    <row r="617" spans="10:10" ht="13" x14ac:dyDescent="0.15">
      <c r="J617" s="39"/>
    </row>
    <row r="618" spans="10:10" ht="13" x14ac:dyDescent="0.15">
      <c r="J618" s="39"/>
    </row>
    <row r="619" spans="10:10" ht="13" x14ac:dyDescent="0.15">
      <c r="J619" s="39"/>
    </row>
    <row r="620" spans="10:10" ht="13" x14ac:dyDescent="0.15">
      <c r="J620" s="39"/>
    </row>
    <row r="621" spans="10:10" ht="13" x14ac:dyDescent="0.15">
      <c r="J621" s="39"/>
    </row>
    <row r="622" spans="10:10" ht="13" x14ac:dyDescent="0.15">
      <c r="J622" s="39"/>
    </row>
    <row r="623" spans="10:10" ht="13" x14ac:dyDescent="0.15">
      <c r="J623" s="39"/>
    </row>
    <row r="624" spans="10:10" ht="13" x14ac:dyDescent="0.15">
      <c r="J624" s="39"/>
    </row>
    <row r="625" spans="10:10" ht="13" x14ac:dyDescent="0.15">
      <c r="J625" s="39"/>
    </row>
    <row r="626" spans="10:10" ht="13" x14ac:dyDescent="0.15">
      <c r="J626" s="39"/>
    </row>
    <row r="627" spans="10:10" ht="13" x14ac:dyDescent="0.15">
      <c r="J627" s="39"/>
    </row>
    <row r="628" spans="10:10" ht="13" x14ac:dyDescent="0.15">
      <c r="J628" s="39"/>
    </row>
    <row r="629" spans="10:10" ht="13" x14ac:dyDescent="0.15">
      <c r="J629" s="39"/>
    </row>
    <row r="630" spans="10:10" ht="13" x14ac:dyDescent="0.15">
      <c r="J630" s="39"/>
    </row>
    <row r="631" spans="10:10" ht="13" x14ac:dyDescent="0.15">
      <c r="J631" s="39"/>
    </row>
    <row r="632" spans="10:10" ht="13" x14ac:dyDescent="0.15">
      <c r="J632" s="39"/>
    </row>
    <row r="633" spans="10:10" ht="13" x14ac:dyDescent="0.15">
      <c r="J633" s="39"/>
    </row>
    <row r="634" spans="10:10" ht="13" x14ac:dyDescent="0.15">
      <c r="J634" s="39"/>
    </row>
    <row r="635" spans="10:10" ht="13" x14ac:dyDescent="0.15">
      <c r="J635" s="39"/>
    </row>
    <row r="636" spans="10:10" ht="13" x14ac:dyDescent="0.15">
      <c r="J636" s="39"/>
    </row>
    <row r="637" spans="10:10" ht="13" x14ac:dyDescent="0.15">
      <c r="J637" s="39"/>
    </row>
    <row r="638" spans="10:10" ht="13" x14ac:dyDescent="0.15">
      <c r="J638" s="39"/>
    </row>
    <row r="639" spans="10:10" ht="13" x14ac:dyDescent="0.15">
      <c r="J639" s="39"/>
    </row>
    <row r="640" spans="10:10" ht="13" x14ac:dyDescent="0.15">
      <c r="J640" s="39"/>
    </row>
    <row r="641" spans="10:10" ht="13" x14ac:dyDescent="0.15">
      <c r="J641" s="39"/>
    </row>
    <row r="642" spans="10:10" ht="13" x14ac:dyDescent="0.15">
      <c r="J642" s="39"/>
    </row>
    <row r="643" spans="10:10" ht="13" x14ac:dyDescent="0.15">
      <c r="J643" s="39"/>
    </row>
    <row r="644" spans="10:10" ht="13" x14ac:dyDescent="0.15">
      <c r="J644" s="39"/>
    </row>
    <row r="645" spans="10:10" ht="13" x14ac:dyDescent="0.15">
      <c r="J645" s="39"/>
    </row>
    <row r="646" spans="10:10" ht="13" x14ac:dyDescent="0.15">
      <c r="J646" s="39"/>
    </row>
    <row r="647" spans="10:10" ht="13" x14ac:dyDescent="0.15">
      <c r="J647" s="39"/>
    </row>
    <row r="648" spans="10:10" ht="13" x14ac:dyDescent="0.15">
      <c r="J648" s="39"/>
    </row>
    <row r="649" spans="10:10" ht="13" x14ac:dyDescent="0.15">
      <c r="J649" s="39"/>
    </row>
    <row r="650" spans="10:10" ht="13" x14ac:dyDescent="0.15">
      <c r="J650" s="39"/>
    </row>
    <row r="651" spans="10:10" ht="13" x14ac:dyDescent="0.15">
      <c r="J651" s="39"/>
    </row>
    <row r="652" spans="10:10" ht="13" x14ac:dyDescent="0.15">
      <c r="J652" s="39"/>
    </row>
    <row r="653" spans="10:10" ht="13" x14ac:dyDescent="0.15">
      <c r="J653" s="39"/>
    </row>
    <row r="654" spans="10:10" ht="13" x14ac:dyDescent="0.15">
      <c r="J654" s="39"/>
    </row>
    <row r="655" spans="10:10" ht="13" x14ac:dyDescent="0.15">
      <c r="J655" s="39"/>
    </row>
    <row r="656" spans="10:10" ht="13" x14ac:dyDescent="0.15">
      <c r="J656" s="39"/>
    </row>
    <row r="657" spans="10:10" ht="13" x14ac:dyDescent="0.15">
      <c r="J657" s="39"/>
    </row>
    <row r="658" spans="10:10" ht="13" x14ac:dyDescent="0.15">
      <c r="J658" s="39"/>
    </row>
    <row r="659" spans="10:10" ht="13" x14ac:dyDescent="0.15">
      <c r="J659" s="39"/>
    </row>
    <row r="660" spans="10:10" ht="13" x14ac:dyDescent="0.15">
      <c r="J660" s="39"/>
    </row>
    <row r="661" spans="10:10" ht="13" x14ac:dyDescent="0.15">
      <c r="J661" s="39"/>
    </row>
    <row r="662" spans="10:10" ht="13" x14ac:dyDescent="0.15">
      <c r="J662" s="39"/>
    </row>
    <row r="663" spans="10:10" ht="13" x14ac:dyDescent="0.15">
      <c r="J663" s="39"/>
    </row>
    <row r="664" spans="10:10" ht="13" x14ac:dyDescent="0.15">
      <c r="J664" s="39"/>
    </row>
    <row r="665" spans="10:10" ht="13" x14ac:dyDescent="0.15">
      <c r="J665" s="39"/>
    </row>
    <row r="666" spans="10:10" ht="13" x14ac:dyDescent="0.15">
      <c r="J666" s="39"/>
    </row>
    <row r="667" spans="10:10" ht="13" x14ac:dyDescent="0.15">
      <c r="J667" s="39"/>
    </row>
    <row r="668" spans="10:10" ht="13" x14ac:dyDescent="0.15">
      <c r="J668" s="39"/>
    </row>
    <row r="669" spans="10:10" ht="13" x14ac:dyDescent="0.15">
      <c r="J669" s="39"/>
    </row>
    <row r="670" spans="10:10" ht="13" x14ac:dyDescent="0.15">
      <c r="J670" s="39"/>
    </row>
    <row r="671" spans="10:10" ht="13" x14ac:dyDescent="0.15">
      <c r="J671" s="39"/>
    </row>
    <row r="672" spans="10:10" ht="13" x14ac:dyDescent="0.15">
      <c r="J672" s="39"/>
    </row>
    <row r="673" spans="10:10" ht="13" x14ac:dyDescent="0.15">
      <c r="J673" s="39"/>
    </row>
    <row r="674" spans="10:10" ht="13" x14ac:dyDescent="0.15">
      <c r="J674" s="39"/>
    </row>
    <row r="675" spans="10:10" ht="13" x14ac:dyDescent="0.15">
      <c r="J675" s="39"/>
    </row>
    <row r="676" spans="10:10" ht="13" x14ac:dyDescent="0.15">
      <c r="J676" s="39"/>
    </row>
    <row r="677" spans="10:10" ht="13" x14ac:dyDescent="0.15">
      <c r="J677" s="39"/>
    </row>
    <row r="678" spans="10:10" ht="13" x14ac:dyDescent="0.15">
      <c r="J678" s="39"/>
    </row>
    <row r="679" spans="10:10" ht="13" x14ac:dyDescent="0.15">
      <c r="J679" s="39"/>
    </row>
    <row r="680" spans="10:10" ht="13" x14ac:dyDescent="0.15">
      <c r="J680" s="39"/>
    </row>
    <row r="681" spans="10:10" ht="13" x14ac:dyDescent="0.15">
      <c r="J681" s="39"/>
    </row>
    <row r="682" spans="10:10" ht="13" x14ac:dyDescent="0.15">
      <c r="J682" s="39"/>
    </row>
    <row r="683" spans="10:10" ht="13" x14ac:dyDescent="0.15">
      <c r="J683" s="39"/>
    </row>
    <row r="684" spans="10:10" ht="13" x14ac:dyDescent="0.15">
      <c r="J684" s="39"/>
    </row>
    <row r="685" spans="10:10" ht="13" x14ac:dyDescent="0.15">
      <c r="J685" s="39"/>
    </row>
    <row r="686" spans="10:10" ht="13" x14ac:dyDescent="0.15">
      <c r="J686" s="39"/>
    </row>
    <row r="687" spans="10:10" ht="13" x14ac:dyDescent="0.15">
      <c r="J687" s="39"/>
    </row>
    <row r="688" spans="10:10" ht="13" x14ac:dyDescent="0.15">
      <c r="J688" s="39"/>
    </row>
    <row r="689" spans="10:10" ht="13" x14ac:dyDescent="0.15">
      <c r="J689" s="39"/>
    </row>
    <row r="690" spans="10:10" ht="13" x14ac:dyDescent="0.15">
      <c r="J690" s="39"/>
    </row>
    <row r="691" spans="10:10" ht="13" x14ac:dyDescent="0.15">
      <c r="J691" s="39"/>
    </row>
    <row r="692" spans="10:10" ht="13" x14ac:dyDescent="0.15">
      <c r="J692" s="39"/>
    </row>
    <row r="693" spans="10:10" ht="13" x14ac:dyDescent="0.15">
      <c r="J693" s="39"/>
    </row>
    <row r="694" spans="10:10" ht="13" x14ac:dyDescent="0.15">
      <c r="J694" s="39"/>
    </row>
    <row r="695" spans="10:10" ht="13" x14ac:dyDescent="0.15">
      <c r="J695" s="39"/>
    </row>
    <row r="696" spans="10:10" ht="13" x14ac:dyDescent="0.15">
      <c r="J696" s="39"/>
    </row>
    <row r="697" spans="10:10" ht="13" x14ac:dyDescent="0.15">
      <c r="J697" s="39"/>
    </row>
    <row r="698" spans="10:10" ht="13" x14ac:dyDescent="0.15">
      <c r="J698" s="39"/>
    </row>
    <row r="699" spans="10:10" ht="13" x14ac:dyDescent="0.15">
      <c r="J699" s="39"/>
    </row>
    <row r="700" spans="10:10" ht="13" x14ac:dyDescent="0.15">
      <c r="J700" s="39"/>
    </row>
    <row r="701" spans="10:10" ht="13" x14ac:dyDescent="0.15">
      <c r="J701" s="39"/>
    </row>
    <row r="702" spans="10:10" ht="13" x14ac:dyDescent="0.15">
      <c r="J702" s="39"/>
    </row>
    <row r="703" spans="10:10" ht="13" x14ac:dyDescent="0.15">
      <c r="J703" s="39"/>
    </row>
    <row r="704" spans="10:10" ht="13" x14ac:dyDescent="0.15">
      <c r="J704" s="39"/>
    </row>
    <row r="705" spans="10:10" ht="13" x14ac:dyDescent="0.15">
      <c r="J705" s="39"/>
    </row>
    <row r="706" spans="10:10" ht="13" x14ac:dyDescent="0.15">
      <c r="J706" s="39"/>
    </row>
    <row r="707" spans="10:10" ht="13" x14ac:dyDescent="0.15">
      <c r="J707" s="39"/>
    </row>
    <row r="708" spans="10:10" ht="13" x14ac:dyDescent="0.15">
      <c r="J708" s="39"/>
    </row>
    <row r="709" spans="10:10" ht="13" x14ac:dyDescent="0.15">
      <c r="J709" s="39"/>
    </row>
    <row r="710" spans="10:10" ht="13" x14ac:dyDescent="0.15">
      <c r="J710" s="39"/>
    </row>
    <row r="711" spans="10:10" ht="13" x14ac:dyDescent="0.15">
      <c r="J711" s="39"/>
    </row>
    <row r="712" spans="10:10" ht="13" x14ac:dyDescent="0.15">
      <c r="J712" s="39"/>
    </row>
    <row r="713" spans="10:10" ht="13" x14ac:dyDescent="0.15">
      <c r="J713" s="39"/>
    </row>
    <row r="714" spans="10:10" ht="13" x14ac:dyDescent="0.15">
      <c r="J714" s="39"/>
    </row>
    <row r="715" spans="10:10" ht="13" x14ac:dyDescent="0.15">
      <c r="J715" s="39"/>
    </row>
    <row r="716" spans="10:10" ht="13" x14ac:dyDescent="0.15">
      <c r="J716" s="39"/>
    </row>
    <row r="717" spans="10:10" ht="13" x14ac:dyDescent="0.15">
      <c r="J717" s="39"/>
    </row>
    <row r="718" spans="10:10" ht="13" x14ac:dyDescent="0.15">
      <c r="J718" s="39"/>
    </row>
    <row r="719" spans="10:10" ht="13" x14ac:dyDescent="0.15">
      <c r="J719" s="39"/>
    </row>
    <row r="720" spans="10:10" ht="13" x14ac:dyDescent="0.15">
      <c r="J720" s="39"/>
    </row>
    <row r="721" spans="10:10" ht="13" x14ac:dyDescent="0.15">
      <c r="J721" s="39"/>
    </row>
    <row r="722" spans="10:10" ht="13" x14ac:dyDescent="0.15">
      <c r="J722" s="39"/>
    </row>
    <row r="723" spans="10:10" ht="13" x14ac:dyDescent="0.15">
      <c r="J723" s="39"/>
    </row>
    <row r="724" spans="10:10" ht="13" x14ac:dyDescent="0.15">
      <c r="J724" s="39"/>
    </row>
    <row r="725" spans="10:10" ht="13" x14ac:dyDescent="0.15">
      <c r="J725" s="39"/>
    </row>
    <row r="726" spans="10:10" ht="13" x14ac:dyDescent="0.15">
      <c r="J726" s="39"/>
    </row>
    <row r="727" spans="10:10" ht="13" x14ac:dyDescent="0.15">
      <c r="J727" s="39"/>
    </row>
    <row r="728" spans="10:10" ht="13" x14ac:dyDescent="0.15">
      <c r="J728" s="39"/>
    </row>
    <row r="729" spans="10:10" ht="13" x14ac:dyDescent="0.15">
      <c r="J729" s="39"/>
    </row>
    <row r="730" spans="10:10" ht="13" x14ac:dyDescent="0.15">
      <c r="J730" s="39"/>
    </row>
    <row r="731" spans="10:10" ht="13" x14ac:dyDescent="0.15">
      <c r="J731" s="39"/>
    </row>
    <row r="732" spans="10:10" ht="13" x14ac:dyDescent="0.15">
      <c r="J732" s="39"/>
    </row>
    <row r="733" spans="10:10" ht="13" x14ac:dyDescent="0.15">
      <c r="J733" s="39"/>
    </row>
    <row r="734" spans="10:10" ht="13" x14ac:dyDescent="0.15">
      <c r="J734" s="39"/>
    </row>
    <row r="735" spans="10:10" ht="13" x14ac:dyDescent="0.15">
      <c r="J735" s="39"/>
    </row>
    <row r="736" spans="10:10" ht="13" x14ac:dyDescent="0.15">
      <c r="J736" s="39"/>
    </row>
    <row r="737" spans="10:10" ht="13" x14ac:dyDescent="0.15">
      <c r="J737" s="39"/>
    </row>
    <row r="738" spans="10:10" ht="13" x14ac:dyDescent="0.15">
      <c r="J738" s="39"/>
    </row>
    <row r="739" spans="10:10" ht="13" x14ac:dyDescent="0.15">
      <c r="J739" s="39"/>
    </row>
    <row r="740" spans="10:10" ht="13" x14ac:dyDescent="0.15">
      <c r="J740" s="39"/>
    </row>
    <row r="741" spans="10:10" ht="13" x14ac:dyDescent="0.15">
      <c r="J741" s="39"/>
    </row>
    <row r="742" spans="10:10" ht="13" x14ac:dyDescent="0.15">
      <c r="J742" s="39"/>
    </row>
    <row r="743" spans="10:10" ht="13" x14ac:dyDescent="0.15">
      <c r="J743" s="39"/>
    </row>
    <row r="744" spans="10:10" ht="13" x14ac:dyDescent="0.15">
      <c r="J744" s="39"/>
    </row>
    <row r="745" spans="10:10" ht="13" x14ac:dyDescent="0.15">
      <c r="J745" s="39"/>
    </row>
    <row r="746" spans="10:10" ht="13" x14ac:dyDescent="0.15">
      <c r="J746" s="39"/>
    </row>
    <row r="747" spans="10:10" ht="13" x14ac:dyDescent="0.15">
      <c r="J747" s="39"/>
    </row>
    <row r="748" spans="10:10" ht="13" x14ac:dyDescent="0.15">
      <c r="J748" s="39"/>
    </row>
    <row r="749" spans="10:10" ht="13" x14ac:dyDescent="0.15">
      <c r="J749" s="39"/>
    </row>
    <row r="750" spans="10:10" ht="13" x14ac:dyDescent="0.15">
      <c r="J750" s="39"/>
    </row>
    <row r="751" spans="10:10" ht="13" x14ac:dyDescent="0.15">
      <c r="J751" s="39"/>
    </row>
    <row r="752" spans="10:10" ht="13" x14ac:dyDescent="0.15">
      <c r="J752" s="39"/>
    </row>
    <row r="753" spans="10:10" ht="13" x14ac:dyDescent="0.15">
      <c r="J753" s="39"/>
    </row>
    <row r="754" spans="10:10" ht="13" x14ac:dyDescent="0.15">
      <c r="J754" s="39"/>
    </row>
    <row r="755" spans="10:10" ht="13" x14ac:dyDescent="0.15">
      <c r="J755" s="39"/>
    </row>
    <row r="756" spans="10:10" ht="13" x14ac:dyDescent="0.15">
      <c r="J756" s="39"/>
    </row>
    <row r="757" spans="10:10" ht="13" x14ac:dyDescent="0.15">
      <c r="J757" s="39"/>
    </row>
    <row r="758" spans="10:10" ht="13" x14ac:dyDescent="0.15">
      <c r="J758" s="39"/>
    </row>
    <row r="759" spans="10:10" ht="13" x14ac:dyDescent="0.15">
      <c r="J759" s="39"/>
    </row>
    <row r="760" spans="10:10" ht="13" x14ac:dyDescent="0.15">
      <c r="J760" s="39"/>
    </row>
    <row r="761" spans="10:10" ht="13" x14ac:dyDescent="0.15">
      <c r="J761" s="39"/>
    </row>
    <row r="762" spans="10:10" ht="13" x14ac:dyDescent="0.15">
      <c r="J762" s="39"/>
    </row>
    <row r="763" spans="10:10" ht="13" x14ac:dyDescent="0.15">
      <c r="J763" s="39"/>
    </row>
    <row r="764" spans="10:10" ht="13" x14ac:dyDescent="0.15">
      <c r="J764" s="39"/>
    </row>
    <row r="765" spans="10:10" ht="13" x14ac:dyDescent="0.15">
      <c r="J765" s="39"/>
    </row>
    <row r="766" spans="10:10" ht="13" x14ac:dyDescent="0.15">
      <c r="J766" s="39"/>
    </row>
    <row r="767" spans="10:10" ht="13" x14ac:dyDescent="0.15">
      <c r="J767" s="39"/>
    </row>
    <row r="768" spans="10:10" ht="13" x14ac:dyDescent="0.15">
      <c r="J768" s="39"/>
    </row>
    <row r="769" spans="10:10" ht="13" x14ac:dyDescent="0.15">
      <c r="J769" s="39"/>
    </row>
    <row r="770" spans="10:10" ht="13" x14ac:dyDescent="0.15">
      <c r="J770" s="39"/>
    </row>
    <row r="771" spans="10:10" ht="13" x14ac:dyDescent="0.15">
      <c r="J771" s="39"/>
    </row>
    <row r="772" spans="10:10" ht="13" x14ac:dyDescent="0.15">
      <c r="J772" s="39"/>
    </row>
    <row r="773" spans="10:10" ht="13" x14ac:dyDescent="0.15">
      <c r="J773" s="39"/>
    </row>
    <row r="774" spans="10:10" ht="13" x14ac:dyDescent="0.15">
      <c r="J774" s="39"/>
    </row>
    <row r="775" spans="10:10" ht="13" x14ac:dyDescent="0.15">
      <c r="J775" s="39"/>
    </row>
    <row r="776" spans="10:10" ht="13" x14ac:dyDescent="0.15">
      <c r="J776" s="39"/>
    </row>
    <row r="777" spans="10:10" ht="13" x14ac:dyDescent="0.15">
      <c r="J777" s="39"/>
    </row>
    <row r="778" spans="10:10" ht="13" x14ac:dyDescent="0.15">
      <c r="J778" s="39"/>
    </row>
    <row r="779" spans="10:10" ht="13" x14ac:dyDescent="0.15">
      <c r="J779" s="39"/>
    </row>
    <row r="780" spans="10:10" ht="13" x14ac:dyDescent="0.15">
      <c r="J780" s="39"/>
    </row>
    <row r="781" spans="10:10" ht="13" x14ac:dyDescent="0.15">
      <c r="J781" s="39"/>
    </row>
    <row r="782" spans="10:10" ht="13" x14ac:dyDescent="0.15">
      <c r="J782" s="39"/>
    </row>
    <row r="783" spans="10:10" ht="13" x14ac:dyDescent="0.15">
      <c r="J783" s="39"/>
    </row>
    <row r="784" spans="10:10" ht="13" x14ac:dyDescent="0.15">
      <c r="J784" s="39"/>
    </row>
    <row r="785" spans="10:10" ht="13" x14ac:dyDescent="0.15">
      <c r="J785" s="39"/>
    </row>
    <row r="786" spans="10:10" ht="13" x14ac:dyDescent="0.15">
      <c r="J786" s="39"/>
    </row>
    <row r="787" spans="10:10" ht="13" x14ac:dyDescent="0.15">
      <c r="J787" s="39"/>
    </row>
    <row r="788" spans="10:10" ht="13" x14ac:dyDescent="0.15">
      <c r="J788" s="39"/>
    </row>
    <row r="789" spans="10:10" ht="13" x14ac:dyDescent="0.15">
      <c r="J789" s="39"/>
    </row>
    <row r="790" spans="10:10" ht="13" x14ac:dyDescent="0.15">
      <c r="J790" s="39"/>
    </row>
    <row r="791" spans="10:10" ht="13" x14ac:dyDescent="0.15">
      <c r="J791" s="39"/>
    </row>
    <row r="792" spans="10:10" ht="13" x14ac:dyDescent="0.15">
      <c r="J792" s="39"/>
    </row>
    <row r="793" spans="10:10" ht="13" x14ac:dyDescent="0.15">
      <c r="J793" s="39"/>
    </row>
    <row r="794" spans="10:10" ht="13" x14ac:dyDescent="0.15">
      <c r="J794" s="39"/>
    </row>
    <row r="795" spans="10:10" ht="13" x14ac:dyDescent="0.15">
      <c r="J795" s="39"/>
    </row>
    <row r="796" spans="10:10" ht="13" x14ac:dyDescent="0.15">
      <c r="J796" s="39"/>
    </row>
    <row r="797" spans="10:10" ht="13" x14ac:dyDescent="0.15">
      <c r="J797" s="39"/>
    </row>
    <row r="798" spans="10:10" ht="13" x14ac:dyDescent="0.15">
      <c r="J798" s="39"/>
    </row>
    <row r="799" spans="10:10" ht="13" x14ac:dyDescent="0.15">
      <c r="J799" s="39"/>
    </row>
    <row r="800" spans="10:10" ht="13" x14ac:dyDescent="0.15">
      <c r="J800" s="39"/>
    </row>
    <row r="801" spans="10:10" ht="13" x14ac:dyDescent="0.15">
      <c r="J801" s="39"/>
    </row>
    <row r="802" spans="10:10" ht="13" x14ac:dyDescent="0.15">
      <c r="J802" s="39"/>
    </row>
    <row r="803" spans="10:10" ht="13" x14ac:dyDescent="0.15">
      <c r="J803" s="39"/>
    </row>
    <row r="804" spans="10:10" ht="13" x14ac:dyDescent="0.15">
      <c r="J804" s="39"/>
    </row>
    <row r="805" spans="10:10" ht="13" x14ac:dyDescent="0.15">
      <c r="J805" s="39"/>
    </row>
    <row r="806" spans="10:10" ht="13" x14ac:dyDescent="0.15">
      <c r="J806" s="39"/>
    </row>
    <row r="807" spans="10:10" ht="13" x14ac:dyDescent="0.15">
      <c r="J807" s="39"/>
    </row>
    <row r="808" spans="10:10" ht="13" x14ac:dyDescent="0.15">
      <c r="J808" s="39"/>
    </row>
    <row r="809" spans="10:10" ht="13" x14ac:dyDescent="0.15">
      <c r="J809" s="39"/>
    </row>
    <row r="810" spans="10:10" ht="13" x14ac:dyDescent="0.15">
      <c r="J810" s="39"/>
    </row>
    <row r="811" spans="10:10" ht="13" x14ac:dyDescent="0.15">
      <c r="J811" s="39"/>
    </row>
    <row r="812" spans="10:10" ht="13" x14ac:dyDescent="0.15">
      <c r="J812" s="39"/>
    </row>
    <row r="813" spans="10:10" ht="13" x14ac:dyDescent="0.15">
      <c r="J813" s="39"/>
    </row>
    <row r="814" spans="10:10" ht="13" x14ac:dyDescent="0.15">
      <c r="J814" s="39"/>
    </row>
    <row r="815" spans="10:10" ht="13" x14ac:dyDescent="0.15">
      <c r="J815" s="39"/>
    </row>
    <row r="816" spans="10:10" ht="13" x14ac:dyDescent="0.15">
      <c r="J816" s="39"/>
    </row>
    <row r="817" spans="10:10" ht="13" x14ac:dyDescent="0.15">
      <c r="J817" s="39"/>
    </row>
    <row r="818" spans="10:10" ht="13" x14ac:dyDescent="0.15">
      <c r="J818" s="39"/>
    </row>
    <row r="819" spans="10:10" ht="13" x14ac:dyDescent="0.15">
      <c r="J819" s="39"/>
    </row>
    <row r="820" spans="10:10" ht="13" x14ac:dyDescent="0.15">
      <c r="J820" s="39"/>
    </row>
    <row r="821" spans="10:10" ht="13" x14ac:dyDescent="0.15">
      <c r="J821" s="39"/>
    </row>
    <row r="822" spans="10:10" ht="13" x14ac:dyDescent="0.15">
      <c r="J822" s="39"/>
    </row>
    <row r="823" spans="10:10" ht="13" x14ac:dyDescent="0.15">
      <c r="J823" s="39"/>
    </row>
    <row r="824" spans="10:10" ht="13" x14ac:dyDescent="0.15">
      <c r="J824" s="39"/>
    </row>
    <row r="825" spans="10:10" ht="13" x14ac:dyDescent="0.15">
      <c r="J825" s="39"/>
    </row>
    <row r="826" spans="10:10" ht="13" x14ac:dyDescent="0.15">
      <c r="J826" s="39"/>
    </row>
    <row r="827" spans="10:10" ht="13" x14ac:dyDescent="0.15">
      <c r="J827" s="39"/>
    </row>
    <row r="828" spans="10:10" ht="13" x14ac:dyDescent="0.15">
      <c r="J828" s="39"/>
    </row>
    <row r="829" spans="10:10" ht="13" x14ac:dyDescent="0.15">
      <c r="J829" s="39"/>
    </row>
    <row r="830" spans="10:10" ht="13" x14ac:dyDescent="0.15">
      <c r="J830" s="39"/>
    </row>
    <row r="831" spans="10:10" ht="13" x14ac:dyDescent="0.15">
      <c r="J831" s="39"/>
    </row>
    <row r="832" spans="10:10" ht="13" x14ac:dyDescent="0.15">
      <c r="J832" s="39"/>
    </row>
    <row r="833" spans="10:10" ht="13" x14ac:dyDescent="0.15">
      <c r="J833" s="39"/>
    </row>
    <row r="834" spans="10:10" ht="13" x14ac:dyDescent="0.15">
      <c r="J834" s="39"/>
    </row>
    <row r="835" spans="10:10" ht="13" x14ac:dyDescent="0.15">
      <c r="J835" s="39"/>
    </row>
    <row r="836" spans="10:10" ht="13" x14ac:dyDescent="0.15">
      <c r="J836" s="39"/>
    </row>
    <row r="837" spans="10:10" ht="13" x14ac:dyDescent="0.15">
      <c r="J837" s="39"/>
    </row>
    <row r="838" spans="10:10" ht="13" x14ac:dyDescent="0.15">
      <c r="J838" s="39"/>
    </row>
    <row r="839" spans="10:10" ht="13" x14ac:dyDescent="0.15">
      <c r="J839" s="39"/>
    </row>
    <row r="840" spans="10:10" ht="13" x14ac:dyDescent="0.15">
      <c r="J840" s="39"/>
    </row>
    <row r="841" spans="10:10" ht="13" x14ac:dyDescent="0.15">
      <c r="J841" s="39"/>
    </row>
    <row r="842" spans="10:10" ht="13" x14ac:dyDescent="0.15">
      <c r="J842" s="39"/>
    </row>
    <row r="843" spans="10:10" ht="13" x14ac:dyDescent="0.15">
      <c r="J843" s="39"/>
    </row>
    <row r="844" spans="10:10" ht="13" x14ac:dyDescent="0.15">
      <c r="J844" s="39"/>
    </row>
    <row r="845" spans="10:10" ht="13" x14ac:dyDescent="0.15">
      <c r="J845" s="39"/>
    </row>
    <row r="846" spans="10:10" ht="13" x14ac:dyDescent="0.15">
      <c r="J846" s="39"/>
    </row>
    <row r="847" spans="10:10" ht="13" x14ac:dyDescent="0.15">
      <c r="J847" s="39"/>
    </row>
    <row r="848" spans="10:10" ht="13" x14ac:dyDescent="0.15">
      <c r="J848" s="39"/>
    </row>
    <row r="849" spans="10:10" ht="13" x14ac:dyDescent="0.15">
      <c r="J849" s="39"/>
    </row>
    <row r="850" spans="10:10" ht="13" x14ac:dyDescent="0.15">
      <c r="J850" s="39"/>
    </row>
    <row r="851" spans="10:10" ht="13" x14ac:dyDescent="0.15">
      <c r="J851" s="39"/>
    </row>
    <row r="852" spans="10:10" ht="13" x14ac:dyDescent="0.15">
      <c r="J852" s="39"/>
    </row>
    <row r="853" spans="10:10" ht="13" x14ac:dyDescent="0.15">
      <c r="J853" s="39"/>
    </row>
    <row r="854" spans="10:10" ht="13" x14ac:dyDescent="0.15">
      <c r="J854" s="39"/>
    </row>
    <row r="855" spans="10:10" ht="13" x14ac:dyDescent="0.15">
      <c r="J855" s="39"/>
    </row>
    <row r="856" spans="10:10" ht="13" x14ac:dyDescent="0.15">
      <c r="J856" s="39"/>
    </row>
    <row r="857" spans="10:10" ht="13" x14ac:dyDescent="0.15">
      <c r="J857" s="39"/>
    </row>
    <row r="858" spans="10:10" ht="13" x14ac:dyDescent="0.15">
      <c r="J858" s="39"/>
    </row>
    <row r="859" spans="10:10" ht="13" x14ac:dyDescent="0.15">
      <c r="J859" s="39"/>
    </row>
    <row r="860" spans="10:10" ht="13" x14ac:dyDescent="0.15">
      <c r="J860" s="39"/>
    </row>
    <row r="861" spans="10:10" ht="13" x14ac:dyDescent="0.15">
      <c r="J861" s="39"/>
    </row>
    <row r="862" spans="10:10" ht="13" x14ac:dyDescent="0.15">
      <c r="J862" s="39"/>
    </row>
    <row r="863" spans="10:10" ht="13" x14ac:dyDescent="0.15">
      <c r="J863" s="39"/>
    </row>
    <row r="864" spans="10:10" ht="13" x14ac:dyDescent="0.15">
      <c r="J864" s="39"/>
    </row>
    <row r="865" spans="10:10" ht="13" x14ac:dyDescent="0.15">
      <c r="J865" s="39"/>
    </row>
    <row r="866" spans="10:10" ht="13" x14ac:dyDescent="0.15">
      <c r="J866" s="39"/>
    </row>
    <row r="867" spans="10:10" ht="13" x14ac:dyDescent="0.15">
      <c r="J867" s="39"/>
    </row>
    <row r="868" spans="10:10" ht="13" x14ac:dyDescent="0.15">
      <c r="J868" s="39"/>
    </row>
    <row r="869" spans="10:10" ht="13" x14ac:dyDescent="0.15">
      <c r="J869" s="39"/>
    </row>
    <row r="870" spans="10:10" ht="13" x14ac:dyDescent="0.15">
      <c r="J870" s="39"/>
    </row>
    <row r="871" spans="10:10" ht="13" x14ac:dyDescent="0.15">
      <c r="J871" s="39"/>
    </row>
    <row r="872" spans="10:10" ht="13" x14ac:dyDescent="0.15">
      <c r="J872" s="39"/>
    </row>
    <row r="873" spans="10:10" ht="13" x14ac:dyDescent="0.15">
      <c r="J873" s="39"/>
    </row>
    <row r="874" spans="10:10" ht="13" x14ac:dyDescent="0.15">
      <c r="J874" s="39"/>
    </row>
    <row r="875" spans="10:10" ht="13" x14ac:dyDescent="0.15">
      <c r="J875" s="39"/>
    </row>
    <row r="876" spans="10:10" ht="13" x14ac:dyDescent="0.15">
      <c r="J876" s="39"/>
    </row>
    <row r="877" spans="10:10" ht="13" x14ac:dyDescent="0.15">
      <c r="J877" s="39"/>
    </row>
    <row r="878" spans="10:10" ht="13" x14ac:dyDescent="0.15">
      <c r="J878" s="39"/>
    </row>
    <row r="879" spans="10:10" ht="13" x14ac:dyDescent="0.15">
      <c r="J879" s="39"/>
    </row>
    <row r="880" spans="10:10" ht="13" x14ac:dyDescent="0.15">
      <c r="J880" s="39"/>
    </row>
    <row r="881" spans="10:10" ht="13" x14ac:dyDescent="0.15">
      <c r="J881" s="39"/>
    </row>
    <row r="882" spans="10:10" ht="13" x14ac:dyDescent="0.15">
      <c r="J882" s="39"/>
    </row>
    <row r="883" spans="10:10" ht="13" x14ac:dyDescent="0.15">
      <c r="J883" s="39"/>
    </row>
    <row r="884" spans="10:10" ht="13" x14ac:dyDescent="0.15">
      <c r="J884" s="39"/>
    </row>
    <row r="885" spans="10:10" ht="13" x14ac:dyDescent="0.15">
      <c r="J885" s="39"/>
    </row>
    <row r="886" spans="10:10" ht="13" x14ac:dyDescent="0.15">
      <c r="J886" s="39"/>
    </row>
    <row r="887" spans="10:10" ht="13" x14ac:dyDescent="0.15">
      <c r="J887" s="39"/>
    </row>
    <row r="888" spans="10:10" ht="13" x14ac:dyDescent="0.15">
      <c r="J888" s="39"/>
    </row>
    <row r="889" spans="10:10" ht="13" x14ac:dyDescent="0.15">
      <c r="J889" s="39"/>
    </row>
    <row r="890" spans="10:10" ht="13" x14ac:dyDescent="0.15">
      <c r="J890" s="39"/>
    </row>
    <row r="891" spans="10:10" ht="13" x14ac:dyDescent="0.15">
      <c r="J891" s="39"/>
    </row>
    <row r="892" spans="10:10" ht="13" x14ac:dyDescent="0.15">
      <c r="J892" s="39"/>
    </row>
    <row r="893" spans="10:10" ht="13" x14ac:dyDescent="0.15">
      <c r="J893" s="39"/>
    </row>
    <row r="894" spans="10:10" ht="13" x14ac:dyDescent="0.15">
      <c r="J894" s="39"/>
    </row>
    <row r="895" spans="10:10" ht="13" x14ac:dyDescent="0.15">
      <c r="J895" s="39"/>
    </row>
    <row r="896" spans="10:10" ht="13" x14ac:dyDescent="0.15">
      <c r="J896" s="39"/>
    </row>
    <row r="897" spans="10:10" ht="13" x14ac:dyDescent="0.15">
      <c r="J897" s="39"/>
    </row>
    <row r="898" spans="10:10" ht="13" x14ac:dyDescent="0.15">
      <c r="J898" s="39"/>
    </row>
    <row r="899" spans="10:10" ht="13" x14ac:dyDescent="0.15">
      <c r="J899" s="39"/>
    </row>
    <row r="900" spans="10:10" ht="13" x14ac:dyDescent="0.15">
      <c r="J900" s="39"/>
    </row>
    <row r="901" spans="10:10" ht="13" x14ac:dyDescent="0.15">
      <c r="J901" s="39"/>
    </row>
    <row r="902" spans="10:10" ht="13" x14ac:dyDescent="0.15">
      <c r="J902" s="39"/>
    </row>
    <row r="903" spans="10:10" ht="13" x14ac:dyDescent="0.15">
      <c r="J903" s="39"/>
    </row>
    <row r="904" spans="10:10" ht="13" x14ac:dyDescent="0.15">
      <c r="J904" s="39"/>
    </row>
    <row r="905" spans="10:10" ht="13" x14ac:dyDescent="0.15">
      <c r="J905" s="39"/>
    </row>
    <row r="906" spans="10:10" ht="13" x14ac:dyDescent="0.15">
      <c r="J906" s="39"/>
    </row>
    <row r="907" spans="10:10" ht="13" x14ac:dyDescent="0.15">
      <c r="J907" s="39"/>
    </row>
    <row r="908" spans="10:10" ht="13" x14ac:dyDescent="0.15">
      <c r="J908" s="39"/>
    </row>
    <row r="909" spans="10:10" ht="13" x14ac:dyDescent="0.15">
      <c r="J909" s="39"/>
    </row>
    <row r="910" spans="10:10" ht="13" x14ac:dyDescent="0.15">
      <c r="J910" s="39"/>
    </row>
    <row r="911" spans="10:10" ht="13" x14ac:dyDescent="0.15">
      <c r="J911" s="39"/>
    </row>
    <row r="912" spans="10:10" ht="13" x14ac:dyDescent="0.15">
      <c r="J912" s="39"/>
    </row>
    <row r="913" spans="10:10" ht="13" x14ac:dyDescent="0.15">
      <c r="J913" s="39"/>
    </row>
    <row r="914" spans="10:10" ht="13" x14ac:dyDescent="0.15">
      <c r="J914" s="39"/>
    </row>
    <row r="915" spans="10:10" ht="13" x14ac:dyDescent="0.15">
      <c r="J915" s="39"/>
    </row>
    <row r="916" spans="10:10" ht="13" x14ac:dyDescent="0.15">
      <c r="J916" s="39"/>
    </row>
    <row r="917" spans="10:10" ht="13" x14ac:dyDescent="0.15">
      <c r="J917" s="39"/>
    </row>
    <row r="918" spans="10:10" ht="13" x14ac:dyDescent="0.15">
      <c r="J918" s="39"/>
    </row>
    <row r="919" spans="10:10" ht="13" x14ac:dyDescent="0.15">
      <c r="J919" s="39"/>
    </row>
    <row r="920" spans="10:10" ht="13" x14ac:dyDescent="0.15">
      <c r="J920" s="39"/>
    </row>
    <row r="921" spans="10:10" ht="13" x14ac:dyDescent="0.15">
      <c r="J921" s="39"/>
    </row>
    <row r="922" spans="10:10" ht="13" x14ac:dyDescent="0.15">
      <c r="J922" s="39"/>
    </row>
    <row r="923" spans="10:10" ht="13" x14ac:dyDescent="0.15">
      <c r="J923" s="39"/>
    </row>
    <row r="924" spans="10:10" ht="13" x14ac:dyDescent="0.15">
      <c r="J924" s="39"/>
    </row>
    <row r="925" spans="10:10" ht="13" x14ac:dyDescent="0.15">
      <c r="J925" s="39"/>
    </row>
    <row r="926" spans="10:10" ht="13" x14ac:dyDescent="0.15">
      <c r="J926" s="39"/>
    </row>
    <row r="927" spans="10:10" ht="13" x14ac:dyDescent="0.15">
      <c r="J927" s="39"/>
    </row>
    <row r="928" spans="10:10" ht="13" x14ac:dyDescent="0.15">
      <c r="J928" s="39"/>
    </row>
    <row r="929" spans="10:10" ht="13" x14ac:dyDescent="0.15">
      <c r="J929" s="39"/>
    </row>
    <row r="930" spans="10:10" ht="13" x14ac:dyDescent="0.15">
      <c r="J930" s="39"/>
    </row>
    <row r="931" spans="10:10" ht="13" x14ac:dyDescent="0.15">
      <c r="J931" s="39"/>
    </row>
    <row r="932" spans="10:10" ht="13" x14ac:dyDescent="0.15">
      <c r="J932" s="39"/>
    </row>
    <row r="933" spans="10:10" ht="13" x14ac:dyDescent="0.15">
      <c r="J933" s="39"/>
    </row>
    <row r="934" spans="10:10" ht="13" x14ac:dyDescent="0.15">
      <c r="J934" s="39"/>
    </row>
    <row r="935" spans="10:10" ht="13" x14ac:dyDescent="0.15">
      <c r="J935" s="39"/>
    </row>
    <row r="936" spans="10:10" ht="13" x14ac:dyDescent="0.15">
      <c r="J936" s="39"/>
    </row>
    <row r="937" spans="10:10" ht="13" x14ac:dyDescent="0.15">
      <c r="J937" s="39"/>
    </row>
    <row r="938" spans="10:10" ht="13" x14ac:dyDescent="0.15">
      <c r="J938" s="39"/>
    </row>
    <row r="939" spans="10:10" ht="13" x14ac:dyDescent="0.15">
      <c r="J939" s="39"/>
    </row>
    <row r="940" spans="10:10" ht="13" x14ac:dyDescent="0.15">
      <c r="J940" s="39"/>
    </row>
    <row r="941" spans="10:10" ht="13" x14ac:dyDescent="0.15">
      <c r="J941" s="39"/>
    </row>
    <row r="942" spans="10:10" ht="13" x14ac:dyDescent="0.15">
      <c r="J942" s="39"/>
    </row>
    <row r="943" spans="10:10" ht="13" x14ac:dyDescent="0.15">
      <c r="J943" s="39"/>
    </row>
    <row r="944" spans="10:10" ht="13" x14ac:dyDescent="0.15">
      <c r="J944" s="39"/>
    </row>
    <row r="945" spans="10:10" ht="13" x14ac:dyDescent="0.15">
      <c r="J945" s="39"/>
    </row>
    <row r="946" spans="10:10" ht="13" x14ac:dyDescent="0.15">
      <c r="J946" s="39"/>
    </row>
    <row r="947" spans="10:10" ht="13" x14ac:dyDescent="0.15">
      <c r="J947" s="39"/>
    </row>
    <row r="948" spans="10:10" ht="13" x14ac:dyDescent="0.15">
      <c r="J948" s="39"/>
    </row>
    <row r="949" spans="10:10" ht="13" x14ac:dyDescent="0.15">
      <c r="J949" s="39"/>
    </row>
    <row r="950" spans="10:10" ht="13" x14ac:dyDescent="0.15">
      <c r="J950" s="39"/>
    </row>
    <row r="951" spans="10:10" ht="13" x14ac:dyDescent="0.15">
      <c r="J951" s="39"/>
    </row>
    <row r="952" spans="10:10" ht="13" x14ac:dyDescent="0.15">
      <c r="J952" s="39"/>
    </row>
    <row r="953" spans="10:10" ht="13" x14ac:dyDescent="0.15">
      <c r="J953" s="39"/>
    </row>
    <row r="954" spans="10:10" ht="13" x14ac:dyDescent="0.15">
      <c r="J954" s="39"/>
    </row>
    <row r="955" spans="10:10" ht="13" x14ac:dyDescent="0.15">
      <c r="J955" s="39"/>
    </row>
    <row r="956" spans="10:10" ht="13" x14ac:dyDescent="0.15">
      <c r="J956" s="39"/>
    </row>
    <row r="957" spans="10:10" ht="13" x14ac:dyDescent="0.15">
      <c r="J957" s="39"/>
    </row>
    <row r="958" spans="10:10" ht="13" x14ac:dyDescent="0.15">
      <c r="J958" s="39"/>
    </row>
    <row r="959" spans="10:10" ht="13" x14ac:dyDescent="0.15">
      <c r="J959" s="39"/>
    </row>
    <row r="960" spans="10:10" ht="13" x14ac:dyDescent="0.15">
      <c r="J960" s="39"/>
    </row>
    <row r="961" spans="10:10" ht="13" x14ac:dyDescent="0.15">
      <c r="J961" s="39"/>
    </row>
    <row r="962" spans="10:10" ht="13" x14ac:dyDescent="0.15">
      <c r="J962" s="39"/>
    </row>
    <row r="963" spans="10:10" ht="13" x14ac:dyDescent="0.15">
      <c r="J963" s="39"/>
    </row>
    <row r="964" spans="10:10" ht="13" x14ac:dyDescent="0.15">
      <c r="J964" s="39"/>
    </row>
    <row r="965" spans="10:10" ht="13" x14ac:dyDescent="0.15">
      <c r="J965" s="39"/>
    </row>
    <row r="966" spans="10:10" ht="13" x14ac:dyDescent="0.15">
      <c r="J966" s="39"/>
    </row>
    <row r="967" spans="10:10" ht="13" x14ac:dyDescent="0.15">
      <c r="J967" s="39"/>
    </row>
    <row r="968" spans="10:10" ht="13" x14ac:dyDescent="0.15">
      <c r="J968" s="39"/>
    </row>
    <row r="969" spans="10:10" ht="13" x14ac:dyDescent="0.15">
      <c r="J969" s="39"/>
    </row>
    <row r="970" spans="10:10" ht="13" x14ac:dyDescent="0.15">
      <c r="J970" s="39"/>
    </row>
    <row r="971" spans="10:10" ht="13" x14ac:dyDescent="0.15">
      <c r="J971" s="39"/>
    </row>
    <row r="972" spans="10:10" ht="13" x14ac:dyDescent="0.15">
      <c r="J972" s="39"/>
    </row>
    <row r="973" spans="10:10" ht="13" x14ac:dyDescent="0.15">
      <c r="J973" s="39"/>
    </row>
    <row r="974" spans="10:10" ht="13" x14ac:dyDescent="0.15">
      <c r="J974" s="39"/>
    </row>
    <row r="975" spans="10:10" ht="13" x14ac:dyDescent="0.15">
      <c r="J975" s="39"/>
    </row>
    <row r="976" spans="10:10" ht="13" x14ac:dyDescent="0.15">
      <c r="J976" s="39"/>
    </row>
    <row r="977" spans="10:10" ht="13" x14ac:dyDescent="0.15">
      <c r="J977" s="39"/>
    </row>
    <row r="978" spans="10:10" ht="13" x14ac:dyDescent="0.15">
      <c r="J978" s="39"/>
    </row>
    <row r="979" spans="10:10" ht="13" x14ac:dyDescent="0.15">
      <c r="J979" s="39"/>
    </row>
    <row r="980" spans="10:10" ht="13" x14ac:dyDescent="0.15">
      <c r="J980" s="39"/>
    </row>
    <row r="981" spans="10:10" ht="13" x14ac:dyDescent="0.15">
      <c r="J981" s="39"/>
    </row>
    <row r="982" spans="10:10" ht="13" x14ac:dyDescent="0.15">
      <c r="J982" s="39"/>
    </row>
    <row r="983" spans="10:10" ht="13" x14ac:dyDescent="0.15">
      <c r="J983" s="39"/>
    </row>
    <row r="984" spans="10:10" ht="13" x14ac:dyDescent="0.15">
      <c r="J984" s="39"/>
    </row>
    <row r="985" spans="10:10" ht="13" x14ac:dyDescent="0.15">
      <c r="J985" s="39"/>
    </row>
    <row r="986" spans="10:10" ht="13" x14ac:dyDescent="0.15">
      <c r="J986" s="39"/>
    </row>
    <row r="987" spans="10:10" ht="13" x14ac:dyDescent="0.15">
      <c r="J987" s="39"/>
    </row>
    <row r="988" spans="10:10" ht="13" x14ac:dyDescent="0.15">
      <c r="J988" s="39"/>
    </row>
    <row r="989" spans="10:10" ht="13" x14ac:dyDescent="0.15">
      <c r="J989" s="39"/>
    </row>
    <row r="990" spans="10:10" ht="13" x14ac:dyDescent="0.15">
      <c r="J990" s="39"/>
    </row>
    <row r="991" spans="10:10" ht="13" x14ac:dyDescent="0.15">
      <c r="J991" s="39"/>
    </row>
    <row r="992" spans="10:10" ht="13" x14ac:dyDescent="0.15">
      <c r="J992" s="39"/>
    </row>
    <row r="993" spans="10:10" ht="13" x14ac:dyDescent="0.15">
      <c r="J993" s="39"/>
    </row>
    <row r="994" spans="10:10" ht="13" x14ac:dyDescent="0.15">
      <c r="J994" s="39"/>
    </row>
  </sheetData>
  <mergeCells count="2">
    <mergeCell ref="F15:G15"/>
    <mergeCell ref="F16:G16"/>
  </mergeCells>
  <dataValidations count="1">
    <dataValidation type="list" allowBlank="1" sqref="A4:A13" xr:uid="{00000000-0002-0000-0200-000000000000}">
      <formula1>#REF!</formula1>
    </dataValidation>
  </dataValidations>
  <printOptions horizontalCentered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FFF9A"/>
    <outlinePr summaryBelow="0" summaryRight="0"/>
    <pageSetUpPr fitToPage="1"/>
  </sheetPr>
  <dimension ref="A1:Y997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38" customWidth="1"/>
    <col min="3" max="3" width="20.5" customWidth="1"/>
    <col min="4" max="4" width="20" customWidth="1"/>
    <col min="5" max="5" width="6.6640625" customWidth="1"/>
    <col min="6" max="6" width="11.1640625" customWidth="1"/>
    <col min="7" max="7" width="25.5" customWidth="1"/>
    <col min="8" max="8" width="18.1640625" customWidth="1"/>
    <col min="9" max="9" width="38.83203125" hidden="1" customWidth="1"/>
    <col min="10" max="10" width="12.1640625" customWidth="1"/>
    <col min="12" max="13" width="14.5" hidden="1"/>
  </cols>
  <sheetData>
    <row r="1" spans="1:25" ht="16" x14ac:dyDescent="0.15">
      <c r="A1" s="237" t="s">
        <v>83</v>
      </c>
      <c r="B1" s="238"/>
      <c r="C1" s="238"/>
      <c r="D1" s="238"/>
      <c r="E1" s="238"/>
      <c r="F1" s="238"/>
      <c r="G1" s="238"/>
      <c r="H1" s="1"/>
      <c r="I1" s="238"/>
      <c r="J1" s="239" t="s">
        <v>4</v>
      </c>
      <c r="K1" s="238"/>
      <c r="M1" s="2"/>
      <c r="N1" s="59"/>
    </row>
    <row r="2" spans="1:25" ht="24" customHeight="1" x14ac:dyDescent="0.15">
      <c r="A2" s="238"/>
      <c r="B2" s="238"/>
      <c r="C2" s="238"/>
      <c r="D2" s="238"/>
      <c r="E2" s="238"/>
      <c r="F2" s="238"/>
      <c r="G2" s="238"/>
      <c r="H2" s="1"/>
      <c r="I2" s="238"/>
      <c r="J2" s="238"/>
      <c r="K2" s="238"/>
      <c r="L2" s="8"/>
      <c r="M2" s="2"/>
      <c r="N2" s="59"/>
    </row>
    <row r="3" spans="1:25" ht="30" customHeight="1" x14ac:dyDescent="0.15">
      <c r="A3" s="240"/>
      <c r="B3" s="238"/>
      <c r="C3" s="238"/>
      <c r="D3" s="238"/>
      <c r="E3" s="238"/>
      <c r="F3" s="238"/>
      <c r="G3" s="238"/>
      <c r="H3" s="238"/>
      <c r="I3" s="238"/>
      <c r="J3" s="60" t="s">
        <v>84</v>
      </c>
      <c r="K3" s="7">
        <f>SUM(K5:K105)</f>
        <v>1179365.46</v>
      </c>
      <c r="M3" s="15">
        <f>SUM(M5:M77)</f>
        <v>48</v>
      </c>
      <c r="N3" s="61" t="s">
        <v>85</v>
      </c>
    </row>
    <row r="4" spans="1:25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9" t="s">
        <v>15</v>
      </c>
      <c r="H4" s="13" t="s">
        <v>68</v>
      </c>
      <c r="I4" s="9" t="s">
        <v>10</v>
      </c>
      <c r="J4" s="13" t="s">
        <v>16</v>
      </c>
      <c r="K4" s="12" t="s">
        <v>17</v>
      </c>
      <c r="L4" s="15" t="s">
        <v>18</v>
      </c>
      <c r="M4" s="15" t="s">
        <v>86</v>
      </c>
      <c r="N4" s="61" t="s">
        <v>87</v>
      </c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28.5" hidden="1" customHeight="1" x14ac:dyDescent="0.15">
      <c r="A5" s="6"/>
      <c r="B5" s="17" t="s">
        <v>58</v>
      </c>
      <c r="C5" s="18"/>
      <c r="D5" s="19"/>
      <c r="E5" s="18"/>
      <c r="F5" s="20">
        <f>SUM(K7:K20)*0.15</f>
        <v>70003.95</v>
      </c>
      <c r="G5" s="21"/>
      <c r="H5" s="21"/>
      <c r="I5" s="21"/>
      <c r="J5" s="22">
        <v>1</v>
      </c>
      <c r="K5" s="20">
        <f t="shared" ref="K5:K6" si="0">J5*F5</f>
        <v>70003.95</v>
      </c>
      <c r="L5" s="23"/>
      <c r="M5" s="24"/>
      <c r="N5" s="62"/>
    </row>
    <row r="6" spans="1:25" ht="28.5" hidden="1" customHeight="1" x14ac:dyDescent="0.15">
      <c r="A6" s="6"/>
      <c r="B6" s="17" t="s">
        <v>59</v>
      </c>
      <c r="C6" s="18"/>
      <c r="D6" s="19"/>
      <c r="E6" s="18"/>
      <c r="F6" s="20">
        <f>SUM(K7:K20)*0.07</f>
        <v>32668.510000000002</v>
      </c>
      <c r="G6" s="21"/>
      <c r="H6" s="21"/>
      <c r="I6" s="21"/>
      <c r="J6" s="22">
        <v>1</v>
      </c>
      <c r="K6" s="20">
        <f t="shared" si="0"/>
        <v>32668.510000000002</v>
      </c>
      <c r="L6" s="23"/>
      <c r="M6" s="24"/>
      <c r="N6" s="62"/>
    </row>
    <row r="7" spans="1:25" ht="125.25" customHeight="1" x14ac:dyDescent="0.15">
      <c r="A7" s="6" t="s">
        <v>11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11700</v>
      </c>
      <c r="G7" s="21" t="s">
        <v>21</v>
      </c>
      <c r="H7" s="21" t="s">
        <v>88</v>
      </c>
      <c r="I7" s="21" t="s">
        <v>27</v>
      </c>
      <c r="J7" s="22">
        <v>2</v>
      </c>
      <c r="K7" s="35">
        <f t="shared" ref="K7:K21" si="1">IFERROR(J7*F7,"-")</f>
        <v>23400</v>
      </c>
      <c r="L7" s="23" t="s">
        <v>28</v>
      </c>
      <c r="M7" s="24">
        <v>2</v>
      </c>
      <c r="N7" s="62" t="s">
        <v>89</v>
      </c>
    </row>
    <row r="8" spans="1:25" ht="125.25" customHeight="1" x14ac:dyDescent="0.15">
      <c r="A8" s="6" t="s">
        <v>23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v>26300</v>
      </c>
      <c r="G8" s="21" t="s">
        <v>21</v>
      </c>
      <c r="H8" s="21" t="s">
        <v>69</v>
      </c>
      <c r="I8" s="21" t="s">
        <v>27</v>
      </c>
      <c r="J8" s="22">
        <v>2</v>
      </c>
      <c r="K8" s="35">
        <f t="shared" si="1"/>
        <v>52600</v>
      </c>
      <c r="L8" s="23" t="s">
        <v>28</v>
      </c>
      <c r="M8" s="24">
        <v>3</v>
      </c>
      <c r="N8" s="62" t="s">
        <v>89</v>
      </c>
    </row>
    <row r="9" spans="1:25" ht="159" customHeight="1" x14ac:dyDescent="0.15">
      <c r="A9" s="27" t="s">
        <v>25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108900</v>
      </c>
      <c r="G9" s="21" t="s">
        <v>29</v>
      </c>
      <c r="H9" s="21" t="s">
        <v>90</v>
      </c>
      <c r="I9" s="21" t="s">
        <v>30</v>
      </c>
      <c r="J9" s="22">
        <v>1</v>
      </c>
      <c r="K9" s="35">
        <f t="shared" si="1"/>
        <v>108900</v>
      </c>
      <c r="L9" s="23" t="s">
        <v>31</v>
      </c>
      <c r="M9" s="24">
        <v>7</v>
      </c>
      <c r="N9" s="63" t="s">
        <v>91</v>
      </c>
    </row>
    <row r="10" spans="1:25" ht="44.25" customHeight="1" x14ac:dyDescent="0.15">
      <c r="A10" s="25" t="s">
        <v>32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56600</v>
      </c>
      <c r="G10" s="19" t="str">
        <f>IFERROR(VLOOKUP($A10,#REF!,7,0),"-")</f>
        <v>-</v>
      </c>
      <c r="H10" s="21" t="s">
        <v>92</v>
      </c>
      <c r="I10" s="19" t="str">
        <f>IFERROR(VLOOKUP($A10,#REF!,8,0),"-")</f>
        <v>-</v>
      </c>
      <c r="J10" s="22">
        <v>1</v>
      </c>
      <c r="K10" s="35">
        <f t="shared" si="1"/>
        <v>56600</v>
      </c>
      <c r="L10" s="23" t="s">
        <v>31</v>
      </c>
      <c r="M10" s="24">
        <v>7</v>
      </c>
      <c r="N10" s="62" t="s">
        <v>93</v>
      </c>
    </row>
    <row r="11" spans="1:25" ht="14" hidden="1" x14ac:dyDescent="0.15">
      <c r="A11" s="25" t="s">
        <v>34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f>10500*1.2</f>
        <v>12600</v>
      </c>
      <c r="G11" s="19" t="str">
        <f>IFERROR(VLOOKUP($A11,#REF!,7,0),"-")</f>
        <v>-</v>
      </c>
      <c r="H11" s="21"/>
      <c r="I11" s="19" t="str">
        <f>IFERROR(VLOOKUP($A11,#REF!,8,0),"-")</f>
        <v>-</v>
      </c>
      <c r="J11" s="22"/>
      <c r="K11" s="35">
        <f t="shared" si="1"/>
        <v>0</v>
      </c>
      <c r="L11" s="23" t="s">
        <v>37</v>
      </c>
      <c r="M11" s="24">
        <v>2</v>
      </c>
      <c r="N11" s="64"/>
    </row>
    <row r="12" spans="1:25" ht="143.25" customHeight="1" x14ac:dyDescent="0.15">
      <c r="A12" s="25" t="s">
        <v>35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11132</v>
      </c>
      <c r="G12" s="19" t="str">
        <f>IFERROR(VLOOKUP($A12,#REF!,7,0),"-")</f>
        <v>-</v>
      </c>
      <c r="H12" s="21" t="s">
        <v>75</v>
      </c>
      <c r="I12" s="19" t="str">
        <f>IFERROR(VLOOKUP($A12,#REF!,8,0),"-")</f>
        <v>-</v>
      </c>
      <c r="J12" s="22">
        <v>1</v>
      </c>
      <c r="K12" s="35">
        <f t="shared" si="1"/>
        <v>11132</v>
      </c>
      <c r="L12" s="23" t="s">
        <v>61</v>
      </c>
      <c r="M12" s="24">
        <v>2</v>
      </c>
      <c r="N12" s="62" t="s">
        <v>89</v>
      </c>
    </row>
    <row r="13" spans="1:25" ht="129" customHeight="1" x14ac:dyDescent="0.15">
      <c r="A13" s="25" t="s">
        <v>36</v>
      </c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20">
        <v>16129</v>
      </c>
      <c r="G13" s="19" t="str">
        <f>IFERROR(VLOOKUP($A13,#REF!,7,0),"-")</f>
        <v>-</v>
      </c>
      <c r="H13" s="21" t="s">
        <v>94</v>
      </c>
      <c r="I13" s="19" t="str">
        <f>IFERROR(VLOOKUP($A13,#REF!,8,0),"-")</f>
        <v>-</v>
      </c>
      <c r="J13" s="22">
        <v>1</v>
      </c>
      <c r="K13" s="35">
        <f t="shared" si="1"/>
        <v>16129</v>
      </c>
      <c r="L13" s="23" t="s">
        <v>37</v>
      </c>
      <c r="M13" s="24">
        <v>4</v>
      </c>
      <c r="N13" s="62" t="s">
        <v>89</v>
      </c>
    </row>
    <row r="14" spans="1:25" ht="129" customHeight="1" x14ac:dyDescent="0.15">
      <c r="A14" s="25" t="s">
        <v>33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20">
        <v>10200</v>
      </c>
      <c r="G14" s="19" t="str">
        <f>IFERROR(VLOOKUP($A14,#REF!,7,0),"-")</f>
        <v>-</v>
      </c>
      <c r="H14" s="21" t="s">
        <v>76</v>
      </c>
      <c r="I14" s="19" t="str">
        <f>IFERROR(VLOOKUP($A14,#REF!,8,0),"-")</f>
        <v>-</v>
      </c>
      <c r="J14" s="22">
        <v>1</v>
      </c>
      <c r="K14" s="35">
        <f t="shared" si="1"/>
        <v>10200</v>
      </c>
      <c r="L14" s="23" t="s">
        <v>28</v>
      </c>
      <c r="M14" s="24">
        <v>4</v>
      </c>
      <c r="N14" s="62" t="s">
        <v>89</v>
      </c>
    </row>
    <row r="15" spans="1:25" ht="129" customHeight="1" x14ac:dyDescent="0.15">
      <c r="A15" s="25" t="s">
        <v>34</v>
      </c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20">
        <v>11132</v>
      </c>
      <c r="G15" s="19" t="str">
        <f>IFERROR(VLOOKUP($A15,#REF!,7,0),"-")</f>
        <v>-</v>
      </c>
      <c r="H15" s="21" t="s">
        <v>72</v>
      </c>
      <c r="I15" s="19" t="str">
        <f>IFERROR(VLOOKUP($A15,#REF!,8,0),"-")</f>
        <v>-</v>
      </c>
      <c r="J15" s="22">
        <v>1</v>
      </c>
      <c r="K15" s="35">
        <f t="shared" si="1"/>
        <v>11132</v>
      </c>
      <c r="L15" s="23" t="s">
        <v>28</v>
      </c>
      <c r="M15" s="24">
        <v>2</v>
      </c>
      <c r="N15" s="62" t="s">
        <v>89</v>
      </c>
    </row>
    <row r="16" spans="1:25" ht="152.25" customHeight="1" x14ac:dyDescent="0.15">
      <c r="A16" s="25" t="s">
        <v>39</v>
      </c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20">
        <v>10800</v>
      </c>
      <c r="G16" s="19" t="str">
        <f>IFERROR(VLOOKUP($A16,#REF!,7,0),"-")</f>
        <v>-</v>
      </c>
      <c r="H16" s="21" t="s">
        <v>77</v>
      </c>
      <c r="I16" s="19" t="str">
        <f>IFERROR(VLOOKUP($A16,#REF!,8,0),"-")</f>
        <v>-</v>
      </c>
      <c r="J16" s="22">
        <v>1</v>
      </c>
      <c r="K16" s="35">
        <f t="shared" si="1"/>
        <v>10800</v>
      </c>
      <c r="L16" s="23" t="s">
        <v>28</v>
      </c>
      <c r="M16" s="24">
        <v>3</v>
      </c>
      <c r="N16" s="62" t="s">
        <v>89</v>
      </c>
    </row>
    <row r="17" spans="1:25" ht="150" customHeight="1" x14ac:dyDescent="0.15">
      <c r="A17" s="25" t="s">
        <v>22</v>
      </c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20">
        <v>32900</v>
      </c>
      <c r="G17" s="19" t="str">
        <f>IFERROR(VLOOKUP($A17,#REF!,7,0),"-")</f>
        <v>-</v>
      </c>
      <c r="H17" s="21" t="s">
        <v>78</v>
      </c>
      <c r="I17" s="19" t="str">
        <f>IFERROR(VLOOKUP($A17,#REF!,8,0),"-")</f>
        <v>-</v>
      </c>
      <c r="J17" s="22">
        <v>2</v>
      </c>
      <c r="K17" s="35">
        <f t="shared" si="1"/>
        <v>65800</v>
      </c>
      <c r="L17" s="23" t="s">
        <v>40</v>
      </c>
      <c r="M17" s="24">
        <v>4</v>
      </c>
      <c r="N17" s="62" t="s">
        <v>89</v>
      </c>
    </row>
    <row r="18" spans="1:25" ht="115.5" customHeight="1" x14ac:dyDescent="0.15">
      <c r="A18" s="34" t="s">
        <v>42</v>
      </c>
      <c r="B18" s="11" t="e">
        <f ca="1">image("https://d15hskelek1ce9.cloudfront.net/cs/p/019179/312434_600x600.jpg")</f>
        <v>#NAME?</v>
      </c>
      <c r="C18" s="36" t="s">
        <v>43</v>
      </c>
      <c r="D18" s="19" t="s">
        <v>62</v>
      </c>
      <c r="E18" s="36" t="s">
        <v>63</v>
      </c>
      <c r="F18" s="20">
        <v>26500</v>
      </c>
      <c r="G18" s="37" t="s">
        <v>44</v>
      </c>
      <c r="H18" s="55" t="s">
        <v>80</v>
      </c>
      <c r="I18" s="19" t="s">
        <v>64</v>
      </c>
      <c r="J18" s="22">
        <v>2</v>
      </c>
      <c r="K18" s="35">
        <f t="shared" si="1"/>
        <v>53000</v>
      </c>
      <c r="L18" s="23" t="s">
        <v>40</v>
      </c>
      <c r="M18" s="24">
        <v>4</v>
      </c>
      <c r="N18" s="62" t="s">
        <v>89</v>
      </c>
    </row>
    <row r="19" spans="1:25" ht="100.5" customHeight="1" x14ac:dyDescent="0.15">
      <c r="A19" s="38" t="s">
        <v>47</v>
      </c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20">
        <v>11200</v>
      </c>
      <c r="G19" s="19" t="str">
        <f>IFERROR(VLOOKUP($A19,#REF!,7,0),"-")</f>
        <v>-</v>
      </c>
      <c r="H19" s="21" t="s">
        <v>72</v>
      </c>
      <c r="I19" s="19" t="str">
        <f>IFERROR(VLOOKUP($A19,#REF!,8,0),"-")</f>
        <v>-</v>
      </c>
      <c r="J19" s="22">
        <v>2</v>
      </c>
      <c r="K19" s="35">
        <f t="shared" si="1"/>
        <v>22400</v>
      </c>
      <c r="L19" s="23" t="s">
        <v>40</v>
      </c>
      <c r="M19" s="24">
        <v>2</v>
      </c>
      <c r="N19" s="62" t="s">
        <v>89</v>
      </c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</row>
    <row r="20" spans="1:25" ht="100.5" customHeight="1" x14ac:dyDescent="0.15">
      <c r="A20" s="38" t="s">
        <v>45</v>
      </c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20">
        <v>12300</v>
      </c>
      <c r="G20" s="19" t="str">
        <f>IFERROR(VLOOKUP($A20,#REF!,7,0),"-")</f>
        <v>-</v>
      </c>
      <c r="H20" s="21" t="s">
        <v>95</v>
      </c>
      <c r="I20" s="19" t="str">
        <f>IFERROR(VLOOKUP($A20,#REF!,8,0),"-")</f>
        <v>-</v>
      </c>
      <c r="J20" s="22">
        <v>2</v>
      </c>
      <c r="K20" s="35">
        <f t="shared" si="1"/>
        <v>24600</v>
      </c>
      <c r="L20" s="23" t="s">
        <v>40</v>
      </c>
      <c r="M20" s="24">
        <v>2</v>
      </c>
      <c r="N20" s="62" t="s">
        <v>89</v>
      </c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</row>
    <row r="21" spans="1:25" ht="133.5" customHeight="1" x14ac:dyDescent="0.15">
      <c r="A21" s="38"/>
      <c r="B21" s="11"/>
      <c r="C21" s="38" t="s">
        <v>54</v>
      </c>
      <c r="D21" s="21" t="s">
        <v>96</v>
      </c>
      <c r="E21" s="36" t="s">
        <v>74</v>
      </c>
      <c r="F21" s="20">
        <v>610000</v>
      </c>
      <c r="G21" s="19" t="s">
        <v>55</v>
      </c>
      <c r="H21" s="21" t="s">
        <v>97</v>
      </c>
      <c r="I21" s="19" t="s">
        <v>98</v>
      </c>
      <c r="J21" s="22">
        <v>1</v>
      </c>
      <c r="K21" s="35">
        <f t="shared" si="1"/>
        <v>610000</v>
      </c>
      <c r="L21" s="23"/>
      <c r="M21" s="24"/>
      <c r="N21" s="62" t="s">
        <v>89</v>
      </c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</row>
    <row r="22" spans="1:25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/>
      <c r="I22" s="19" t="str">
        <f>IFERROR(VLOOKUP($A22,#REF!,8,0),"-")</f>
        <v>-</v>
      </c>
      <c r="J22" s="11"/>
      <c r="K22" s="42"/>
      <c r="M22" s="2"/>
      <c r="N22" s="59"/>
    </row>
    <row r="23" spans="1:25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/>
      <c r="I23" s="19" t="str">
        <f>IFERROR(VLOOKUP($A23,#REF!,8,0),"-")</f>
        <v>-</v>
      </c>
      <c r="J23" s="11"/>
      <c r="K23" s="42"/>
      <c r="M23" s="2"/>
      <c r="N23" s="59"/>
    </row>
    <row r="24" spans="1:25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/>
      <c r="I24" s="19" t="str">
        <f>IFERROR(VLOOKUP($A24,#REF!,8,0),"-")</f>
        <v>-</v>
      </c>
      <c r="J24" s="11"/>
      <c r="K24" s="42"/>
      <c r="M24" s="2"/>
      <c r="N24" s="59"/>
    </row>
    <row r="25" spans="1:25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/>
      <c r="I25" s="19" t="str">
        <f>IFERROR(VLOOKUP($A25,#REF!,8,0),"-")</f>
        <v>-</v>
      </c>
      <c r="J25" s="11"/>
      <c r="K25" s="42"/>
      <c r="M25" s="2"/>
      <c r="N25" s="59"/>
    </row>
    <row r="26" spans="1:25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/>
      <c r="I26" s="19" t="str">
        <f>IFERROR(VLOOKUP($A26,#REF!,8,0),"-")</f>
        <v>-</v>
      </c>
      <c r="J26" s="11"/>
      <c r="K26" s="42"/>
      <c r="M26" s="2"/>
      <c r="N26" s="59"/>
    </row>
    <row r="27" spans="1:25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/>
      <c r="I27" s="19" t="str">
        <f>IFERROR(VLOOKUP($A27,#REF!,8,0),"-")</f>
        <v>-</v>
      </c>
      <c r="J27" s="11"/>
      <c r="K27" s="42"/>
      <c r="M27" s="2"/>
      <c r="N27" s="59"/>
    </row>
    <row r="28" spans="1:25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/>
      <c r="I28" s="19" t="str">
        <f>IFERROR(VLOOKUP($A28,#REF!,8,0),"-")</f>
        <v>-</v>
      </c>
      <c r="J28" s="11"/>
      <c r="K28" s="42"/>
      <c r="M28" s="2"/>
      <c r="N28" s="59"/>
    </row>
    <row r="29" spans="1:25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/>
      <c r="I29" s="19" t="str">
        <f>IFERROR(VLOOKUP($A29,#REF!,8,0),"-")</f>
        <v>-</v>
      </c>
      <c r="J29" s="11"/>
      <c r="K29" s="42"/>
      <c r="M29" s="2"/>
      <c r="N29" s="59"/>
    </row>
    <row r="30" spans="1:25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/>
      <c r="I30" s="19" t="str">
        <f>IFERROR(VLOOKUP($A30,#REF!,8,0),"-")</f>
        <v>-</v>
      </c>
      <c r="J30" s="11"/>
      <c r="K30" s="42"/>
      <c r="M30" s="2"/>
      <c r="N30" s="59"/>
    </row>
    <row r="31" spans="1:25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/>
      <c r="I31" s="19" t="str">
        <f>IFERROR(VLOOKUP($A31,#REF!,8,0),"-")</f>
        <v>-</v>
      </c>
      <c r="J31" s="11"/>
      <c r="K31" s="42"/>
      <c r="M31" s="2"/>
      <c r="N31" s="59"/>
    </row>
    <row r="32" spans="1:25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/>
      <c r="I32" s="19" t="str">
        <f>IFERROR(VLOOKUP($A32,#REF!,8,0),"-")</f>
        <v>-</v>
      </c>
      <c r="J32" s="11"/>
      <c r="K32" s="42"/>
      <c r="M32" s="2"/>
      <c r="N32" s="59"/>
    </row>
    <row r="33" spans="1:14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/>
      <c r="I33" s="19" t="str">
        <f>IFERROR(VLOOKUP($A33,#REF!,8,0),"-")</f>
        <v>-</v>
      </c>
      <c r="J33" s="11"/>
      <c r="K33" s="42"/>
      <c r="M33" s="2"/>
      <c r="N33" s="59"/>
    </row>
    <row r="34" spans="1:14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/>
      <c r="I34" s="19" t="str">
        <f>IFERROR(VLOOKUP($A34,#REF!,8,0),"-")</f>
        <v>-</v>
      </c>
      <c r="J34" s="11"/>
      <c r="K34" s="42"/>
      <c r="M34" s="2"/>
      <c r="N34" s="59"/>
    </row>
    <row r="35" spans="1:14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/>
      <c r="I35" s="19" t="str">
        <f>IFERROR(VLOOKUP($A35,#REF!,8,0),"-")</f>
        <v>-</v>
      </c>
      <c r="J35" s="11"/>
      <c r="K35" s="42"/>
      <c r="M35" s="2"/>
      <c r="N35" s="59"/>
    </row>
    <row r="36" spans="1:14" ht="14" x14ac:dyDescent="0.15">
      <c r="A36" s="25"/>
      <c r="B36" s="11" t="str">
        <f>IFERROR(VLOOKUP($A36,#REF!,2,0),"-")</f>
        <v>-</v>
      </c>
      <c r="C36" s="18" t="str">
        <f>IFERROR(VLOOKUP($A36,#REF!,3,0),"-")</f>
        <v>-</v>
      </c>
      <c r="D36" s="19" t="str">
        <f>IFERROR(VLOOKUP($A36,#REF!,4,0),"-")</f>
        <v>-</v>
      </c>
      <c r="E36" s="18" t="str">
        <f>IFERROR(VLOOKUP($A36,#REF!,5,0),"-")</f>
        <v>-</v>
      </c>
      <c r="F36" s="35" t="str">
        <f>IFERROR(VLOOKUP($A36,#REF!,6,0),"-")</f>
        <v>-</v>
      </c>
      <c r="G36" s="19" t="str">
        <f>IFERROR(VLOOKUP($A36,#REF!,7,0),"-")</f>
        <v>-</v>
      </c>
      <c r="H36" s="19"/>
      <c r="I36" s="19" t="str">
        <f>IFERROR(VLOOKUP($A36,#REF!,8,0),"-")</f>
        <v>-</v>
      </c>
      <c r="J36" s="11"/>
      <c r="K36" s="42"/>
      <c r="M36" s="2"/>
      <c r="N36" s="59"/>
    </row>
    <row r="37" spans="1:14" ht="13" x14ac:dyDescent="0.15">
      <c r="A37" s="43"/>
      <c r="B37" s="11"/>
      <c r="C37" s="18"/>
      <c r="D37" s="19"/>
      <c r="E37" s="18"/>
      <c r="F37" s="35"/>
      <c r="G37" s="18"/>
      <c r="H37" s="18"/>
      <c r="I37" s="18"/>
      <c r="J37" s="11"/>
      <c r="K37" s="42"/>
      <c r="M37" s="2"/>
      <c r="N37" s="59"/>
    </row>
    <row r="38" spans="1:14" ht="13" x14ac:dyDescent="0.15">
      <c r="A38" s="43"/>
      <c r="B38" s="11"/>
      <c r="C38" s="18"/>
      <c r="D38" s="19"/>
      <c r="E38" s="18"/>
      <c r="F38" s="35"/>
      <c r="G38" s="18"/>
      <c r="H38" s="18"/>
      <c r="I38" s="18"/>
      <c r="J38" s="11"/>
      <c r="K38" s="42"/>
      <c r="M38" s="2"/>
      <c r="N38" s="59"/>
    </row>
    <row r="39" spans="1:14" ht="13" x14ac:dyDescent="0.15">
      <c r="A39" s="43"/>
      <c r="B39" s="11"/>
      <c r="C39" s="18"/>
      <c r="D39" s="19"/>
      <c r="E39" s="18"/>
      <c r="F39" s="35"/>
      <c r="G39" s="18"/>
      <c r="H39" s="18"/>
      <c r="I39" s="18"/>
      <c r="J39" s="11"/>
      <c r="K39" s="42"/>
      <c r="M39" s="2"/>
      <c r="N39" s="59"/>
    </row>
    <row r="40" spans="1:14" ht="13" x14ac:dyDescent="0.15">
      <c r="A40" s="43"/>
      <c r="B40" s="11"/>
      <c r="C40" s="18"/>
      <c r="D40" s="19"/>
      <c r="E40" s="18"/>
      <c r="F40" s="35"/>
      <c r="G40" s="18"/>
      <c r="H40" s="18"/>
      <c r="I40" s="18"/>
      <c r="J40" s="11"/>
      <c r="K40" s="42"/>
      <c r="M40" s="2"/>
      <c r="N40" s="59"/>
    </row>
    <row r="41" spans="1:14" ht="13" x14ac:dyDescent="0.15">
      <c r="A41" s="43"/>
      <c r="B41" s="11"/>
      <c r="C41" s="18"/>
      <c r="D41" s="19"/>
      <c r="E41" s="18"/>
      <c r="F41" s="35"/>
      <c r="G41" s="18"/>
      <c r="H41" s="18"/>
      <c r="I41" s="18"/>
      <c r="J41" s="11"/>
      <c r="K41" s="42"/>
      <c r="M41" s="2"/>
      <c r="N41" s="59"/>
    </row>
    <row r="42" spans="1:14" ht="13" x14ac:dyDescent="0.15">
      <c r="A42" s="43"/>
      <c r="B42" s="11"/>
      <c r="C42" s="18"/>
      <c r="D42" s="19"/>
      <c r="E42" s="18"/>
      <c r="F42" s="35"/>
      <c r="G42" s="18"/>
      <c r="H42" s="18"/>
      <c r="I42" s="18"/>
      <c r="J42" s="11"/>
      <c r="K42" s="42"/>
      <c r="M42" s="2"/>
      <c r="N42" s="59"/>
    </row>
    <row r="43" spans="1:14" ht="13" x14ac:dyDescent="0.15">
      <c r="A43" s="43"/>
      <c r="B43" s="11"/>
      <c r="C43" s="18"/>
      <c r="D43" s="19"/>
      <c r="E43" s="18"/>
      <c r="F43" s="35"/>
      <c r="G43" s="18"/>
      <c r="H43" s="18"/>
      <c r="I43" s="18"/>
      <c r="J43" s="11"/>
      <c r="K43" s="42"/>
      <c r="M43" s="2"/>
      <c r="N43" s="59"/>
    </row>
    <row r="44" spans="1:14" ht="13" x14ac:dyDescent="0.15">
      <c r="A44" s="43"/>
      <c r="B44" s="11"/>
      <c r="C44" s="18"/>
      <c r="D44" s="19"/>
      <c r="E44" s="18"/>
      <c r="F44" s="35"/>
      <c r="G44" s="18"/>
      <c r="H44" s="18"/>
      <c r="I44" s="18"/>
      <c r="J44" s="11"/>
      <c r="K44" s="42"/>
      <c r="M44" s="2"/>
      <c r="N44" s="59"/>
    </row>
    <row r="45" spans="1:14" ht="13" x14ac:dyDescent="0.15">
      <c r="A45" s="43"/>
      <c r="B45" s="11"/>
      <c r="C45" s="18"/>
      <c r="D45" s="19"/>
      <c r="E45" s="18"/>
      <c r="F45" s="35"/>
      <c r="G45" s="18"/>
      <c r="H45" s="18"/>
      <c r="I45" s="18"/>
      <c r="J45" s="11"/>
      <c r="K45" s="42"/>
      <c r="M45" s="2"/>
      <c r="N45" s="59"/>
    </row>
    <row r="46" spans="1:14" ht="13" x14ac:dyDescent="0.15">
      <c r="A46" s="43"/>
      <c r="B46" s="11"/>
      <c r="C46" s="18"/>
      <c r="D46" s="19"/>
      <c r="E46" s="18"/>
      <c r="F46" s="35"/>
      <c r="G46" s="18"/>
      <c r="H46" s="18"/>
      <c r="I46" s="18"/>
      <c r="J46" s="11"/>
      <c r="K46" s="42"/>
      <c r="M46" s="2"/>
      <c r="N46" s="59"/>
    </row>
    <row r="47" spans="1:14" ht="13" x14ac:dyDescent="0.15">
      <c r="A47" s="43"/>
      <c r="B47" s="11"/>
      <c r="C47" s="18"/>
      <c r="D47" s="19"/>
      <c r="E47" s="18"/>
      <c r="F47" s="35"/>
      <c r="G47" s="18"/>
      <c r="H47" s="18"/>
      <c r="I47" s="18"/>
      <c r="J47" s="11"/>
      <c r="K47" s="42"/>
      <c r="M47" s="2"/>
      <c r="N47" s="59"/>
    </row>
    <row r="48" spans="1:14" ht="13" x14ac:dyDescent="0.15">
      <c r="A48" s="43"/>
      <c r="B48" s="11"/>
      <c r="C48" s="18"/>
      <c r="D48" s="19"/>
      <c r="E48" s="18"/>
      <c r="F48" s="35"/>
      <c r="G48" s="18"/>
      <c r="H48" s="18"/>
      <c r="I48" s="18"/>
      <c r="J48" s="11"/>
      <c r="K48" s="42"/>
      <c r="M48" s="2"/>
      <c r="N48" s="59"/>
    </row>
    <row r="49" spans="1:14" ht="13" x14ac:dyDescent="0.15">
      <c r="A49" s="43"/>
      <c r="B49" s="11"/>
      <c r="C49" s="18"/>
      <c r="D49" s="19"/>
      <c r="E49" s="18"/>
      <c r="F49" s="35"/>
      <c r="G49" s="18"/>
      <c r="H49" s="18"/>
      <c r="I49" s="18"/>
      <c r="J49" s="11"/>
      <c r="K49" s="42"/>
      <c r="M49" s="2"/>
      <c r="N49" s="59"/>
    </row>
    <row r="50" spans="1:14" ht="13" x14ac:dyDescent="0.15">
      <c r="A50" s="43"/>
      <c r="B50" s="11"/>
      <c r="C50" s="18"/>
      <c r="D50" s="19"/>
      <c r="E50" s="18"/>
      <c r="F50" s="35"/>
      <c r="G50" s="18"/>
      <c r="H50" s="18"/>
      <c r="I50" s="18"/>
      <c r="J50" s="11"/>
      <c r="K50" s="42"/>
      <c r="M50" s="2"/>
      <c r="N50" s="59"/>
    </row>
    <row r="51" spans="1:14" ht="13" x14ac:dyDescent="0.15">
      <c r="A51" s="43"/>
      <c r="B51" s="11"/>
      <c r="C51" s="18"/>
      <c r="D51" s="19"/>
      <c r="E51" s="18"/>
      <c r="F51" s="35"/>
      <c r="G51" s="18"/>
      <c r="H51" s="18"/>
      <c r="I51" s="18"/>
      <c r="J51" s="11"/>
      <c r="K51" s="42"/>
      <c r="M51" s="2"/>
      <c r="N51" s="59"/>
    </row>
    <row r="52" spans="1:14" ht="13" x14ac:dyDescent="0.15">
      <c r="A52" s="43"/>
      <c r="B52" s="11"/>
      <c r="C52" s="18"/>
      <c r="D52" s="19"/>
      <c r="E52" s="18"/>
      <c r="F52" s="35"/>
      <c r="G52" s="18"/>
      <c r="H52" s="18"/>
      <c r="I52" s="18"/>
      <c r="J52" s="11"/>
      <c r="K52" s="42"/>
      <c r="M52" s="2"/>
      <c r="N52" s="59"/>
    </row>
    <row r="53" spans="1:14" ht="13" x14ac:dyDescent="0.15">
      <c r="A53" s="43"/>
      <c r="B53" s="11"/>
      <c r="C53" s="18"/>
      <c r="D53" s="19"/>
      <c r="E53" s="18"/>
      <c r="F53" s="35"/>
      <c r="G53" s="18"/>
      <c r="H53" s="18"/>
      <c r="I53" s="18"/>
      <c r="J53" s="11"/>
      <c r="K53" s="42"/>
      <c r="M53" s="2"/>
      <c r="N53" s="59"/>
    </row>
    <row r="54" spans="1:14" ht="13" x14ac:dyDescent="0.15">
      <c r="A54" s="43"/>
      <c r="B54" s="11"/>
      <c r="C54" s="18"/>
      <c r="D54" s="19"/>
      <c r="E54" s="18"/>
      <c r="F54" s="35"/>
      <c r="G54" s="18"/>
      <c r="H54" s="18"/>
      <c r="I54" s="18"/>
      <c r="J54" s="11"/>
      <c r="K54" s="42"/>
      <c r="M54" s="2"/>
      <c r="N54" s="59"/>
    </row>
    <row r="55" spans="1:14" ht="13" x14ac:dyDescent="0.15">
      <c r="A55" s="43"/>
      <c r="B55" s="11"/>
      <c r="C55" s="18"/>
      <c r="D55" s="19"/>
      <c r="E55" s="18"/>
      <c r="F55" s="35"/>
      <c r="G55" s="18"/>
      <c r="H55" s="18"/>
      <c r="I55" s="18"/>
      <c r="J55" s="11"/>
      <c r="K55" s="42"/>
      <c r="M55" s="2"/>
      <c r="N55" s="59"/>
    </row>
    <row r="56" spans="1:14" ht="13" x14ac:dyDescent="0.15">
      <c r="A56" s="43"/>
      <c r="B56" s="11"/>
      <c r="C56" s="18"/>
      <c r="D56" s="19"/>
      <c r="E56" s="18"/>
      <c r="F56" s="35"/>
      <c r="G56" s="18"/>
      <c r="H56" s="18"/>
      <c r="I56" s="18"/>
      <c r="J56" s="11"/>
      <c r="K56" s="42"/>
      <c r="M56" s="2"/>
      <c r="N56" s="59"/>
    </row>
    <row r="57" spans="1:14" ht="13" x14ac:dyDescent="0.15">
      <c r="A57" s="43"/>
      <c r="B57" s="11"/>
      <c r="C57" s="18"/>
      <c r="D57" s="19"/>
      <c r="E57" s="18"/>
      <c r="F57" s="35"/>
      <c r="G57" s="18"/>
      <c r="H57" s="18"/>
      <c r="I57" s="18"/>
      <c r="J57" s="11"/>
      <c r="K57" s="42"/>
      <c r="M57" s="2"/>
      <c r="N57" s="59"/>
    </row>
    <row r="58" spans="1:14" ht="13" x14ac:dyDescent="0.15">
      <c r="A58" s="43"/>
      <c r="B58" s="11"/>
      <c r="C58" s="18"/>
      <c r="D58" s="19"/>
      <c r="E58" s="18"/>
      <c r="F58" s="35"/>
      <c r="G58" s="18"/>
      <c r="H58" s="18"/>
      <c r="I58" s="18"/>
      <c r="J58" s="11"/>
      <c r="K58" s="42"/>
      <c r="M58" s="2"/>
      <c r="N58" s="59"/>
    </row>
    <row r="59" spans="1:14" ht="13" x14ac:dyDescent="0.15">
      <c r="A59" s="43"/>
      <c r="B59" s="11"/>
      <c r="C59" s="18"/>
      <c r="D59" s="19"/>
      <c r="E59" s="18"/>
      <c r="F59" s="35"/>
      <c r="G59" s="18"/>
      <c r="H59" s="18"/>
      <c r="I59" s="18"/>
      <c r="J59" s="11"/>
      <c r="K59" s="42"/>
      <c r="M59" s="2"/>
      <c r="N59" s="59"/>
    </row>
    <row r="60" spans="1:14" ht="13" x14ac:dyDescent="0.15">
      <c r="A60" s="43"/>
      <c r="B60" s="11"/>
      <c r="C60" s="18"/>
      <c r="D60" s="19"/>
      <c r="E60" s="18"/>
      <c r="F60" s="35"/>
      <c r="G60" s="18"/>
      <c r="H60" s="18"/>
      <c r="I60" s="18"/>
      <c r="J60" s="11"/>
      <c r="K60" s="42"/>
      <c r="M60" s="2"/>
      <c r="N60" s="59"/>
    </row>
    <row r="61" spans="1:14" ht="13" x14ac:dyDescent="0.15">
      <c r="A61" s="43"/>
      <c r="B61" s="11"/>
      <c r="C61" s="18"/>
      <c r="D61" s="19"/>
      <c r="E61" s="18"/>
      <c r="F61" s="35"/>
      <c r="G61" s="18"/>
      <c r="H61" s="18"/>
      <c r="I61" s="18"/>
      <c r="J61" s="11"/>
      <c r="K61" s="42"/>
      <c r="M61" s="2"/>
      <c r="N61" s="59"/>
    </row>
    <row r="62" spans="1:14" ht="13" x14ac:dyDescent="0.15">
      <c r="A62" s="43"/>
      <c r="B62" s="11"/>
      <c r="C62" s="18"/>
      <c r="D62" s="19"/>
      <c r="E62" s="18"/>
      <c r="F62" s="35"/>
      <c r="G62" s="18"/>
      <c r="H62" s="18"/>
      <c r="I62" s="18"/>
      <c r="J62" s="11"/>
      <c r="K62" s="42"/>
      <c r="M62" s="2"/>
      <c r="N62" s="59"/>
    </row>
    <row r="63" spans="1:14" ht="13" x14ac:dyDescent="0.15">
      <c r="A63" s="43"/>
      <c r="B63" s="11"/>
      <c r="C63" s="18"/>
      <c r="D63" s="19"/>
      <c r="E63" s="18"/>
      <c r="F63" s="35"/>
      <c r="G63" s="18"/>
      <c r="H63" s="18"/>
      <c r="I63" s="18"/>
      <c r="J63" s="11"/>
      <c r="K63" s="42"/>
      <c r="M63" s="2"/>
      <c r="N63" s="59"/>
    </row>
    <row r="64" spans="1:14" ht="13" x14ac:dyDescent="0.15">
      <c r="A64" s="43"/>
      <c r="B64" s="11"/>
      <c r="C64" s="18"/>
      <c r="D64" s="19"/>
      <c r="E64" s="18"/>
      <c r="F64" s="35"/>
      <c r="G64" s="18"/>
      <c r="H64" s="18"/>
      <c r="I64" s="18"/>
      <c r="J64" s="11"/>
      <c r="K64" s="42"/>
      <c r="M64" s="2"/>
      <c r="N64" s="59"/>
    </row>
    <row r="65" spans="1:14" ht="13" x14ac:dyDescent="0.15">
      <c r="A65" s="43"/>
      <c r="B65" s="11"/>
      <c r="C65" s="18"/>
      <c r="D65" s="19"/>
      <c r="E65" s="18"/>
      <c r="F65" s="35"/>
      <c r="G65" s="18"/>
      <c r="H65" s="18"/>
      <c r="I65" s="18"/>
      <c r="J65" s="11"/>
      <c r="K65" s="42"/>
      <c r="M65" s="2"/>
      <c r="N65" s="59"/>
    </row>
    <row r="66" spans="1:14" ht="13" x14ac:dyDescent="0.15">
      <c r="A66" s="43"/>
      <c r="B66" s="11"/>
      <c r="C66" s="18"/>
      <c r="D66" s="19"/>
      <c r="E66" s="18"/>
      <c r="F66" s="35"/>
      <c r="G66" s="18"/>
      <c r="H66" s="18"/>
      <c r="I66" s="18"/>
      <c r="J66" s="11"/>
      <c r="K66" s="42"/>
      <c r="M66" s="2"/>
      <c r="N66" s="59"/>
    </row>
    <row r="67" spans="1:14" ht="13" x14ac:dyDescent="0.15">
      <c r="A67" s="43"/>
      <c r="B67" s="11"/>
      <c r="C67" s="18"/>
      <c r="D67" s="19"/>
      <c r="E67" s="18"/>
      <c r="F67" s="35"/>
      <c r="G67" s="18"/>
      <c r="H67" s="18"/>
      <c r="I67" s="18"/>
      <c r="J67" s="11"/>
      <c r="K67" s="42"/>
      <c r="M67" s="2"/>
      <c r="N67" s="59"/>
    </row>
    <row r="68" spans="1:14" ht="13" x14ac:dyDescent="0.15">
      <c r="A68" s="43"/>
      <c r="B68" s="11"/>
      <c r="C68" s="18"/>
      <c r="D68" s="19"/>
      <c r="E68" s="18"/>
      <c r="F68" s="35"/>
      <c r="G68" s="18"/>
      <c r="H68" s="18"/>
      <c r="I68" s="18"/>
      <c r="J68" s="11"/>
      <c r="K68" s="42"/>
      <c r="M68" s="2"/>
      <c r="N68" s="59"/>
    </row>
    <row r="69" spans="1:14" ht="13" x14ac:dyDescent="0.15">
      <c r="A69" s="43"/>
      <c r="B69" s="11"/>
      <c r="C69" s="18"/>
      <c r="D69" s="19"/>
      <c r="E69" s="18"/>
      <c r="F69" s="35"/>
      <c r="G69" s="18"/>
      <c r="H69" s="18"/>
      <c r="I69" s="18"/>
      <c r="J69" s="11"/>
      <c r="K69" s="42"/>
      <c r="M69" s="2"/>
      <c r="N69" s="59"/>
    </row>
    <row r="70" spans="1:14" ht="13" x14ac:dyDescent="0.15">
      <c r="A70" s="43"/>
      <c r="B70" s="11"/>
      <c r="C70" s="18"/>
      <c r="D70" s="19"/>
      <c r="E70" s="18"/>
      <c r="F70" s="35"/>
      <c r="G70" s="18"/>
      <c r="H70" s="18"/>
      <c r="I70" s="18"/>
      <c r="J70" s="11"/>
      <c r="K70" s="42"/>
      <c r="M70" s="2"/>
      <c r="N70" s="59"/>
    </row>
    <row r="71" spans="1:14" ht="13" x14ac:dyDescent="0.15">
      <c r="A71" s="43"/>
      <c r="B71" s="11"/>
      <c r="C71" s="18"/>
      <c r="D71" s="19"/>
      <c r="E71" s="18"/>
      <c r="F71" s="35"/>
      <c r="G71" s="18"/>
      <c r="H71" s="18"/>
      <c r="I71" s="18"/>
      <c r="J71" s="11"/>
      <c r="K71" s="42"/>
      <c r="M71" s="2"/>
      <c r="N71" s="59"/>
    </row>
    <row r="72" spans="1:14" ht="13" x14ac:dyDescent="0.15">
      <c r="A72" s="43"/>
      <c r="B72" s="11"/>
      <c r="C72" s="18"/>
      <c r="D72" s="19"/>
      <c r="E72" s="18"/>
      <c r="F72" s="35"/>
      <c r="G72" s="18"/>
      <c r="H72" s="18"/>
      <c r="I72" s="18"/>
      <c r="J72" s="11"/>
      <c r="K72" s="42"/>
      <c r="M72" s="2"/>
      <c r="N72" s="59"/>
    </row>
    <row r="73" spans="1:14" ht="13" x14ac:dyDescent="0.15">
      <c r="A73" s="43"/>
      <c r="B73" s="11"/>
      <c r="C73" s="18"/>
      <c r="D73" s="19"/>
      <c r="E73" s="18"/>
      <c r="F73" s="35"/>
      <c r="G73" s="18"/>
      <c r="H73" s="18"/>
      <c r="I73" s="18"/>
      <c r="J73" s="11"/>
      <c r="K73" s="42"/>
      <c r="M73" s="2"/>
      <c r="N73" s="59"/>
    </row>
    <row r="74" spans="1:14" ht="13" x14ac:dyDescent="0.15">
      <c r="A74" s="43"/>
      <c r="B74" s="11"/>
      <c r="C74" s="18"/>
      <c r="D74" s="19"/>
      <c r="E74" s="18"/>
      <c r="F74" s="35"/>
      <c r="G74" s="18"/>
      <c r="H74" s="18"/>
      <c r="I74" s="18"/>
      <c r="J74" s="11"/>
      <c r="K74" s="42"/>
      <c r="M74" s="2"/>
      <c r="N74" s="59"/>
    </row>
    <row r="75" spans="1:14" ht="13" x14ac:dyDescent="0.15">
      <c r="A75" s="43"/>
      <c r="B75" s="11"/>
      <c r="C75" s="18"/>
      <c r="D75" s="19"/>
      <c r="E75" s="18"/>
      <c r="F75" s="35"/>
      <c r="G75" s="18"/>
      <c r="H75" s="18"/>
      <c r="I75" s="18"/>
      <c r="J75" s="11"/>
      <c r="K75" s="42"/>
      <c r="M75" s="2"/>
      <c r="N75" s="59"/>
    </row>
    <row r="76" spans="1:14" ht="13" x14ac:dyDescent="0.15">
      <c r="A76" s="43"/>
      <c r="B76" s="11"/>
      <c r="C76" s="18"/>
      <c r="D76" s="19"/>
      <c r="E76" s="18"/>
      <c r="F76" s="35"/>
      <c r="G76" s="18"/>
      <c r="H76" s="18"/>
      <c r="I76" s="18"/>
      <c r="J76" s="11"/>
      <c r="K76" s="42"/>
      <c r="M76" s="2"/>
      <c r="N76" s="59"/>
    </row>
    <row r="77" spans="1:14" ht="13" x14ac:dyDescent="0.15">
      <c r="A77" s="43"/>
      <c r="B77" s="11"/>
      <c r="C77" s="18"/>
      <c r="D77" s="19"/>
      <c r="E77" s="18"/>
      <c r="F77" s="35"/>
      <c r="G77" s="18"/>
      <c r="H77" s="18"/>
      <c r="I77" s="18"/>
      <c r="J77" s="11"/>
      <c r="K77" s="42"/>
      <c r="M77" s="2"/>
      <c r="N77" s="59"/>
    </row>
    <row r="78" spans="1:14" ht="13" x14ac:dyDescent="0.15">
      <c r="A78" s="43"/>
      <c r="B78" s="11"/>
      <c r="C78" s="18"/>
      <c r="D78" s="19"/>
      <c r="E78" s="18"/>
      <c r="F78" s="35"/>
      <c r="G78" s="18"/>
      <c r="H78" s="18"/>
      <c r="I78" s="18"/>
      <c r="J78" s="11"/>
      <c r="K78" s="42"/>
      <c r="M78" s="2"/>
      <c r="N78" s="59"/>
    </row>
    <row r="79" spans="1:14" ht="13" x14ac:dyDescent="0.15">
      <c r="A79" s="43"/>
      <c r="B79" s="11"/>
      <c r="C79" s="18"/>
      <c r="D79" s="19"/>
      <c r="E79" s="18"/>
      <c r="F79" s="35"/>
      <c r="G79" s="18"/>
      <c r="H79" s="18"/>
      <c r="I79" s="18"/>
      <c r="J79" s="11"/>
      <c r="K79" s="42"/>
      <c r="M79" s="2"/>
      <c r="N79" s="59"/>
    </row>
    <row r="80" spans="1:14" ht="13" x14ac:dyDescent="0.15">
      <c r="A80" s="43"/>
      <c r="B80" s="11"/>
      <c r="C80" s="18"/>
      <c r="D80" s="19"/>
      <c r="E80" s="18"/>
      <c r="F80" s="35"/>
      <c r="G80" s="18"/>
      <c r="H80" s="18"/>
      <c r="I80" s="18"/>
      <c r="J80" s="11"/>
      <c r="K80" s="42"/>
      <c r="M80" s="2"/>
      <c r="N80" s="59"/>
    </row>
    <row r="81" spans="1:14" ht="13" x14ac:dyDescent="0.15">
      <c r="A81" s="43"/>
      <c r="B81" s="11"/>
      <c r="C81" s="18"/>
      <c r="D81" s="19"/>
      <c r="E81" s="18"/>
      <c r="F81" s="35"/>
      <c r="G81" s="18"/>
      <c r="H81" s="18"/>
      <c r="I81" s="18"/>
      <c r="J81" s="11"/>
      <c r="K81" s="42"/>
      <c r="M81" s="2"/>
      <c r="N81" s="59"/>
    </row>
    <row r="82" spans="1:14" ht="13" x14ac:dyDescent="0.15">
      <c r="A82" s="43"/>
      <c r="B82" s="11"/>
      <c r="C82" s="18"/>
      <c r="D82" s="19"/>
      <c r="E82" s="18"/>
      <c r="F82" s="35"/>
      <c r="G82" s="18"/>
      <c r="H82" s="18"/>
      <c r="I82" s="18"/>
      <c r="J82" s="11"/>
      <c r="K82" s="42"/>
      <c r="M82" s="2"/>
      <c r="N82" s="59"/>
    </row>
    <row r="83" spans="1:14" ht="13" x14ac:dyDescent="0.15">
      <c r="A83" s="43"/>
      <c r="B83" s="11"/>
      <c r="C83" s="18"/>
      <c r="D83" s="19"/>
      <c r="E83" s="18"/>
      <c r="F83" s="35"/>
      <c r="G83" s="18"/>
      <c r="H83" s="18"/>
      <c r="I83" s="18"/>
      <c r="J83" s="11"/>
      <c r="K83" s="42"/>
      <c r="M83" s="2"/>
      <c r="N83" s="59"/>
    </row>
    <row r="84" spans="1:14" ht="13" x14ac:dyDescent="0.15">
      <c r="A84" s="43"/>
      <c r="B84" s="11"/>
      <c r="C84" s="18"/>
      <c r="D84" s="19"/>
      <c r="E84" s="18"/>
      <c r="F84" s="35"/>
      <c r="G84" s="18"/>
      <c r="H84" s="18"/>
      <c r="I84" s="18"/>
      <c r="J84" s="11"/>
      <c r="K84" s="42"/>
      <c r="M84" s="2"/>
      <c r="N84" s="59"/>
    </row>
    <row r="85" spans="1:14" ht="13" x14ac:dyDescent="0.15">
      <c r="A85" s="43"/>
      <c r="B85" s="11"/>
      <c r="C85" s="18"/>
      <c r="D85" s="19"/>
      <c r="E85" s="18"/>
      <c r="F85" s="35"/>
      <c r="G85" s="18"/>
      <c r="H85" s="18"/>
      <c r="I85" s="18"/>
      <c r="J85" s="11"/>
      <c r="K85" s="42"/>
      <c r="M85" s="2"/>
      <c r="N85" s="59"/>
    </row>
    <row r="86" spans="1:14" ht="13" x14ac:dyDescent="0.15">
      <c r="A86" s="43"/>
      <c r="B86" s="11"/>
      <c r="C86" s="18"/>
      <c r="D86" s="19"/>
      <c r="E86" s="18"/>
      <c r="F86" s="35"/>
      <c r="G86" s="18"/>
      <c r="H86" s="18"/>
      <c r="I86" s="18"/>
      <c r="J86" s="11"/>
      <c r="K86" s="42"/>
      <c r="M86" s="2"/>
      <c r="N86" s="59"/>
    </row>
    <row r="87" spans="1:14" ht="13" x14ac:dyDescent="0.15">
      <c r="A87" s="43"/>
      <c r="B87" s="11"/>
      <c r="C87" s="18"/>
      <c r="D87" s="19"/>
      <c r="E87" s="18"/>
      <c r="F87" s="35"/>
      <c r="G87" s="18"/>
      <c r="H87" s="18"/>
      <c r="I87" s="18"/>
      <c r="J87" s="11"/>
      <c r="K87" s="42"/>
      <c r="M87" s="2"/>
      <c r="N87" s="59"/>
    </row>
    <row r="88" spans="1:14" ht="13" x14ac:dyDescent="0.15">
      <c r="A88" s="43"/>
      <c r="B88" s="11"/>
      <c r="C88" s="18"/>
      <c r="D88" s="19"/>
      <c r="E88" s="18"/>
      <c r="F88" s="35"/>
      <c r="G88" s="18"/>
      <c r="H88" s="18"/>
      <c r="I88" s="18"/>
      <c r="J88" s="11"/>
      <c r="K88" s="42"/>
      <c r="M88" s="2"/>
      <c r="N88" s="59"/>
    </row>
    <row r="89" spans="1:14" ht="13" x14ac:dyDescent="0.15">
      <c r="A89" s="43"/>
      <c r="B89" s="11"/>
      <c r="C89" s="18"/>
      <c r="D89" s="19"/>
      <c r="E89" s="18"/>
      <c r="F89" s="35"/>
      <c r="G89" s="18"/>
      <c r="H89" s="18"/>
      <c r="I89" s="18"/>
      <c r="J89" s="11"/>
      <c r="K89" s="42"/>
      <c r="M89" s="2"/>
      <c r="N89" s="59"/>
    </row>
    <row r="90" spans="1:14" ht="13" x14ac:dyDescent="0.15">
      <c r="A90" s="43"/>
      <c r="B90" s="11"/>
      <c r="C90" s="18"/>
      <c r="D90" s="19"/>
      <c r="E90" s="18"/>
      <c r="F90" s="35"/>
      <c r="G90" s="18"/>
      <c r="H90" s="18"/>
      <c r="I90" s="18"/>
      <c r="J90" s="11"/>
      <c r="K90" s="42"/>
      <c r="M90" s="2"/>
      <c r="N90" s="59"/>
    </row>
    <row r="91" spans="1:14" ht="13" x14ac:dyDescent="0.15">
      <c r="A91" s="43"/>
      <c r="B91" s="11"/>
      <c r="C91" s="18"/>
      <c r="D91" s="19"/>
      <c r="E91" s="18"/>
      <c r="F91" s="35"/>
      <c r="G91" s="18"/>
      <c r="H91" s="18"/>
      <c r="I91" s="18"/>
      <c r="J91" s="11"/>
      <c r="K91" s="42"/>
      <c r="M91" s="2"/>
      <c r="N91" s="59"/>
    </row>
    <row r="92" spans="1:14" ht="13" x14ac:dyDescent="0.15">
      <c r="A92" s="43"/>
      <c r="B92" s="11"/>
      <c r="C92" s="18"/>
      <c r="D92" s="19"/>
      <c r="E92" s="18"/>
      <c r="F92" s="35"/>
      <c r="G92" s="18"/>
      <c r="H92" s="18"/>
      <c r="I92" s="18"/>
      <c r="J92" s="11"/>
      <c r="K92" s="42"/>
      <c r="M92" s="2"/>
      <c r="N92" s="59"/>
    </row>
    <row r="93" spans="1:14" ht="13" x14ac:dyDescent="0.15">
      <c r="A93" s="43"/>
      <c r="B93" s="11"/>
      <c r="C93" s="18"/>
      <c r="D93" s="19"/>
      <c r="E93" s="18"/>
      <c r="F93" s="35"/>
      <c r="G93" s="18"/>
      <c r="H93" s="18"/>
      <c r="I93" s="18"/>
      <c r="J93" s="11"/>
      <c r="K93" s="42"/>
      <c r="M93" s="2"/>
      <c r="N93" s="59"/>
    </row>
    <row r="94" spans="1:14" ht="13" x14ac:dyDescent="0.15">
      <c r="A94" s="43"/>
      <c r="B94" s="11"/>
      <c r="C94" s="18"/>
      <c r="D94" s="19"/>
      <c r="E94" s="18"/>
      <c r="F94" s="35"/>
      <c r="G94" s="18"/>
      <c r="H94" s="18"/>
      <c r="I94" s="18"/>
      <c r="J94" s="11"/>
      <c r="K94" s="42"/>
      <c r="M94" s="2"/>
      <c r="N94" s="59"/>
    </row>
    <row r="95" spans="1:14" ht="13" x14ac:dyDescent="0.15">
      <c r="A95" s="43"/>
      <c r="B95" s="11"/>
      <c r="C95" s="18"/>
      <c r="D95" s="19"/>
      <c r="E95" s="18"/>
      <c r="F95" s="35"/>
      <c r="G95" s="18"/>
      <c r="H95" s="18"/>
      <c r="I95" s="18"/>
      <c r="J95" s="11"/>
      <c r="K95" s="42"/>
      <c r="M95" s="2"/>
      <c r="N95" s="59"/>
    </row>
    <row r="96" spans="1:14" ht="13" x14ac:dyDescent="0.15">
      <c r="A96" s="43"/>
      <c r="B96" s="11"/>
      <c r="C96" s="18"/>
      <c r="D96" s="19"/>
      <c r="E96" s="18"/>
      <c r="F96" s="35"/>
      <c r="G96" s="18"/>
      <c r="H96" s="18"/>
      <c r="I96" s="18"/>
      <c r="J96" s="11"/>
      <c r="K96" s="42"/>
      <c r="M96" s="2"/>
      <c r="N96" s="59"/>
    </row>
    <row r="97" spans="1:14" ht="13" x14ac:dyDescent="0.15">
      <c r="A97" s="43"/>
      <c r="B97" s="11"/>
      <c r="C97" s="18"/>
      <c r="D97" s="19"/>
      <c r="E97" s="18"/>
      <c r="F97" s="35"/>
      <c r="G97" s="18"/>
      <c r="H97" s="18"/>
      <c r="I97" s="18"/>
      <c r="J97" s="11"/>
      <c r="K97" s="42"/>
      <c r="M97" s="2"/>
      <c r="N97" s="59"/>
    </row>
    <row r="98" spans="1:14" ht="13" x14ac:dyDescent="0.15">
      <c r="A98" s="43"/>
      <c r="B98" s="11"/>
      <c r="C98" s="18"/>
      <c r="D98" s="19"/>
      <c r="E98" s="18"/>
      <c r="F98" s="35"/>
      <c r="G98" s="18"/>
      <c r="H98" s="18"/>
      <c r="I98" s="18"/>
      <c r="J98" s="11"/>
      <c r="K98" s="42"/>
      <c r="M98" s="2"/>
      <c r="N98" s="59"/>
    </row>
    <row r="99" spans="1:14" ht="13" x14ac:dyDescent="0.15">
      <c r="A99" s="43"/>
      <c r="B99" s="11"/>
      <c r="C99" s="18"/>
      <c r="D99" s="19"/>
      <c r="E99" s="18"/>
      <c r="F99" s="35"/>
      <c r="G99" s="18"/>
      <c r="H99" s="18"/>
      <c r="I99" s="18"/>
      <c r="J99" s="11"/>
      <c r="K99" s="42"/>
      <c r="M99" s="2"/>
      <c r="N99" s="59"/>
    </row>
    <row r="100" spans="1:14" ht="13" x14ac:dyDescent="0.15">
      <c r="A100" s="43"/>
      <c r="B100" s="11"/>
      <c r="C100" s="18"/>
      <c r="D100" s="19"/>
      <c r="E100" s="18"/>
      <c r="F100" s="35"/>
      <c r="G100" s="18"/>
      <c r="H100" s="18"/>
      <c r="I100" s="18"/>
      <c r="J100" s="11"/>
      <c r="K100" s="42"/>
      <c r="M100" s="2"/>
      <c r="N100" s="59"/>
    </row>
    <row r="101" spans="1:14" ht="13" x14ac:dyDescent="0.15">
      <c r="A101" s="43"/>
      <c r="B101" s="11"/>
      <c r="C101" s="18"/>
      <c r="D101" s="19"/>
      <c r="E101" s="18"/>
      <c r="F101" s="35"/>
      <c r="G101" s="18"/>
      <c r="H101" s="18"/>
      <c r="I101" s="18"/>
      <c r="J101" s="11"/>
      <c r="K101" s="42"/>
      <c r="M101" s="2"/>
      <c r="N101" s="59"/>
    </row>
    <row r="102" spans="1:14" ht="13" x14ac:dyDescent="0.15">
      <c r="A102" s="43"/>
      <c r="B102" s="11"/>
      <c r="C102" s="18"/>
      <c r="D102" s="19"/>
      <c r="E102" s="18"/>
      <c r="F102" s="35"/>
      <c r="G102" s="18"/>
      <c r="H102" s="18"/>
      <c r="I102" s="18"/>
      <c r="J102" s="11"/>
      <c r="K102" s="42"/>
      <c r="M102" s="2"/>
      <c r="N102" s="59"/>
    </row>
    <row r="103" spans="1:14" ht="13" x14ac:dyDescent="0.15">
      <c r="A103" s="43"/>
      <c r="B103" s="11"/>
      <c r="C103" s="18"/>
      <c r="D103" s="19"/>
      <c r="E103" s="18"/>
      <c r="F103" s="35"/>
      <c r="G103" s="18"/>
      <c r="H103" s="18"/>
      <c r="I103" s="18"/>
      <c r="J103" s="11"/>
      <c r="K103" s="42"/>
      <c r="M103" s="2"/>
      <c r="N103" s="59"/>
    </row>
    <row r="104" spans="1:14" ht="13" x14ac:dyDescent="0.15">
      <c r="A104" s="43"/>
      <c r="B104" s="11"/>
      <c r="C104" s="18"/>
      <c r="D104" s="19"/>
      <c r="E104" s="18"/>
      <c r="F104" s="35"/>
      <c r="G104" s="18"/>
      <c r="H104" s="18"/>
      <c r="I104" s="18"/>
      <c r="J104" s="11"/>
      <c r="K104" s="42"/>
      <c r="M104" s="2"/>
      <c r="N104" s="59"/>
    </row>
    <row r="105" spans="1:14" ht="13" x14ac:dyDescent="0.15">
      <c r="A105" s="43"/>
      <c r="B105" s="11"/>
      <c r="C105" s="18"/>
      <c r="D105" s="19"/>
      <c r="E105" s="18"/>
      <c r="F105" s="35"/>
      <c r="G105" s="18"/>
      <c r="H105" s="18"/>
      <c r="I105" s="18"/>
      <c r="J105" s="11"/>
      <c r="K105" s="42"/>
      <c r="M105" s="2"/>
      <c r="N105" s="59"/>
    </row>
    <row r="106" spans="1:14" ht="13" x14ac:dyDescent="0.15">
      <c r="A106" s="43"/>
      <c r="B106" s="11"/>
      <c r="C106" s="18"/>
      <c r="D106" s="19"/>
      <c r="E106" s="18"/>
      <c r="F106" s="35"/>
      <c r="G106" s="18"/>
      <c r="H106" s="18"/>
      <c r="I106" s="18"/>
      <c r="J106" s="11"/>
      <c r="K106" s="42"/>
      <c r="M106" s="2"/>
      <c r="N106" s="59"/>
    </row>
    <row r="107" spans="1:14" ht="13" x14ac:dyDescent="0.15">
      <c r="A107" s="43"/>
      <c r="B107" s="11"/>
      <c r="C107" s="18"/>
      <c r="D107" s="19"/>
      <c r="E107" s="18"/>
      <c r="F107" s="35"/>
      <c r="G107" s="18"/>
      <c r="H107" s="18"/>
      <c r="I107" s="18"/>
      <c r="J107" s="11"/>
      <c r="K107" s="42"/>
      <c r="M107" s="2"/>
      <c r="N107" s="59"/>
    </row>
    <row r="108" spans="1:14" ht="13" x14ac:dyDescent="0.15">
      <c r="A108" s="43"/>
      <c r="B108" s="11"/>
      <c r="C108" s="18"/>
      <c r="D108" s="19"/>
      <c r="E108" s="18"/>
      <c r="F108" s="35"/>
      <c r="G108" s="18"/>
      <c r="H108" s="18"/>
      <c r="I108" s="18"/>
      <c r="J108" s="11"/>
      <c r="K108" s="42"/>
      <c r="M108" s="2"/>
      <c r="N108" s="59"/>
    </row>
    <row r="109" spans="1:14" ht="13" x14ac:dyDescent="0.15">
      <c r="A109" s="43"/>
      <c r="B109" s="11"/>
      <c r="C109" s="18"/>
      <c r="D109" s="19"/>
      <c r="E109" s="18"/>
      <c r="F109" s="35"/>
      <c r="G109" s="18"/>
      <c r="H109" s="18"/>
      <c r="I109" s="18"/>
      <c r="J109" s="11"/>
      <c r="K109" s="42"/>
      <c r="M109" s="2"/>
      <c r="N109" s="59"/>
    </row>
    <row r="110" spans="1:14" ht="13" x14ac:dyDescent="0.15">
      <c r="A110" s="43"/>
      <c r="B110" s="11"/>
      <c r="C110" s="18"/>
      <c r="D110" s="19"/>
      <c r="E110" s="18"/>
      <c r="F110" s="35"/>
      <c r="G110" s="18"/>
      <c r="H110" s="18"/>
      <c r="I110" s="18"/>
      <c r="J110" s="11"/>
      <c r="K110" s="42"/>
      <c r="M110" s="2"/>
      <c r="N110" s="59"/>
    </row>
    <row r="111" spans="1:14" ht="13" x14ac:dyDescent="0.15">
      <c r="A111" s="43"/>
      <c r="B111" s="11"/>
      <c r="C111" s="18"/>
      <c r="D111" s="19"/>
      <c r="E111" s="18"/>
      <c r="F111" s="35"/>
      <c r="G111" s="18"/>
      <c r="H111" s="18"/>
      <c r="I111" s="18"/>
      <c r="J111" s="11"/>
      <c r="K111" s="42"/>
      <c r="M111" s="2"/>
      <c r="N111" s="59"/>
    </row>
    <row r="112" spans="1:14" ht="13" x14ac:dyDescent="0.15">
      <c r="A112" s="43"/>
      <c r="B112" s="11"/>
      <c r="C112" s="18"/>
      <c r="D112" s="19"/>
      <c r="E112" s="18"/>
      <c r="F112" s="35"/>
      <c r="G112" s="18"/>
      <c r="H112" s="18"/>
      <c r="I112" s="18"/>
      <c r="J112" s="11"/>
      <c r="K112" s="42"/>
      <c r="M112" s="2"/>
      <c r="N112" s="59"/>
    </row>
    <row r="113" spans="1:14" ht="13" x14ac:dyDescent="0.15">
      <c r="A113" s="43"/>
      <c r="B113" s="11"/>
      <c r="C113" s="18"/>
      <c r="D113" s="19"/>
      <c r="E113" s="18"/>
      <c r="F113" s="35"/>
      <c r="G113" s="18"/>
      <c r="H113" s="18"/>
      <c r="I113" s="18"/>
      <c r="J113" s="11"/>
      <c r="K113" s="42"/>
      <c r="M113" s="2"/>
      <c r="N113" s="59"/>
    </row>
    <row r="114" spans="1:14" ht="13" x14ac:dyDescent="0.15">
      <c r="A114" s="43"/>
      <c r="B114" s="11"/>
      <c r="C114" s="18"/>
      <c r="D114" s="19"/>
      <c r="E114" s="18"/>
      <c r="F114" s="35"/>
      <c r="G114" s="18"/>
      <c r="H114" s="18"/>
      <c r="I114" s="18"/>
      <c r="J114" s="11"/>
      <c r="K114" s="42"/>
      <c r="M114" s="2"/>
      <c r="N114" s="59"/>
    </row>
    <row r="115" spans="1:14" ht="13" x14ac:dyDescent="0.15">
      <c r="A115" s="43"/>
      <c r="B115" s="11"/>
      <c r="C115" s="18"/>
      <c r="D115" s="19"/>
      <c r="E115" s="18"/>
      <c r="F115" s="35"/>
      <c r="G115" s="18"/>
      <c r="H115" s="18"/>
      <c r="I115" s="18"/>
      <c r="J115" s="11"/>
      <c r="K115" s="42"/>
      <c r="M115" s="2"/>
      <c r="N115" s="59"/>
    </row>
    <row r="116" spans="1:14" ht="13" x14ac:dyDescent="0.15">
      <c r="A116" s="43"/>
      <c r="B116" s="11"/>
      <c r="C116" s="18"/>
      <c r="D116" s="19"/>
      <c r="E116" s="18"/>
      <c r="F116" s="35"/>
      <c r="G116" s="18"/>
      <c r="H116" s="18"/>
      <c r="I116" s="18"/>
      <c r="J116" s="11"/>
      <c r="K116" s="42"/>
      <c r="M116" s="2"/>
      <c r="N116" s="59"/>
    </row>
    <row r="117" spans="1:14" ht="13" x14ac:dyDescent="0.15">
      <c r="A117" s="43"/>
      <c r="B117" s="11"/>
      <c r="C117" s="18"/>
      <c r="D117" s="19"/>
      <c r="E117" s="18"/>
      <c r="F117" s="35"/>
      <c r="G117" s="18"/>
      <c r="H117" s="18"/>
      <c r="I117" s="18"/>
      <c r="J117" s="11"/>
      <c r="K117" s="42"/>
      <c r="M117" s="2"/>
      <c r="N117" s="59"/>
    </row>
    <row r="118" spans="1:14" ht="13" x14ac:dyDescent="0.15">
      <c r="A118" s="43"/>
      <c r="B118" s="11"/>
      <c r="C118" s="18"/>
      <c r="D118" s="19"/>
      <c r="E118" s="18"/>
      <c r="F118" s="35"/>
      <c r="G118" s="18"/>
      <c r="H118" s="18"/>
      <c r="I118" s="18"/>
      <c r="J118" s="11"/>
      <c r="K118" s="42"/>
      <c r="M118" s="2"/>
      <c r="N118" s="59"/>
    </row>
    <row r="119" spans="1:14" ht="13" x14ac:dyDescent="0.15">
      <c r="A119" s="43"/>
      <c r="B119" s="11"/>
      <c r="C119" s="18"/>
      <c r="D119" s="19"/>
      <c r="E119" s="18"/>
      <c r="F119" s="35"/>
      <c r="G119" s="18"/>
      <c r="H119" s="18"/>
      <c r="I119" s="18"/>
      <c r="J119" s="11"/>
      <c r="K119" s="42"/>
      <c r="M119" s="2"/>
      <c r="N119" s="59"/>
    </row>
    <row r="120" spans="1:14" ht="13" x14ac:dyDescent="0.15">
      <c r="A120" s="43"/>
      <c r="B120" s="11"/>
      <c r="C120" s="18"/>
      <c r="D120" s="19"/>
      <c r="E120" s="18"/>
      <c r="F120" s="35"/>
      <c r="G120" s="18"/>
      <c r="H120" s="18"/>
      <c r="I120" s="18"/>
      <c r="J120" s="11"/>
      <c r="K120" s="42"/>
      <c r="M120" s="2"/>
      <c r="N120" s="59"/>
    </row>
    <row r="121" spans="1:14" ht="13" x14ac:dyDescent="0.15">
      <c r="A121" s="43"/>
      <c r="B121" s="11"/>
      <c r="C121" s="18"/>
      <c r="D121" s="19"/>
      <c r="E121" s="18"/>
      <c r="F121" s="35"/>
      <c r="G121" s="18"/>
      <c r="H121" s="18"/>
      <c r="I121" s="18"/>
      <c r="J121" s="11"/>
      <c r="K121" s="42"/>
      <c r="M121" s="2"/>
      <c r="N121" s="59"/>
    </row>
    <row r="122" spans="1:14" ht="13" x14ac:dyDescent="0.15">
      <c r="A122" s="43"/>
      <c r="B122" s="11"/>
      <c r="C122" s="18"/>
      <c r="D122" s="19"/>
      <c r="E122" s="18"/>
      <c r="F122" s="35"/>
      <c r="G122" s="18"/>
      <c r="H122" s="18"/>
      <c r="I122" s="18"/>
      <c r="J122" s="11"/>
      <c r="K122" s="42"/>
      <c r="M122" s="2"/>
      <c r="N122" s="59"/>
    </row>
    <row r="123" spans="1:14" ht="13" x14ac:dyDescent="0.15">
      <c r="A123" s="43"/>
      <c r="B123" s="11"/>
      <c r="C123" s="18"/>
      <c r="D123" s="19"/>
      <c r="E123" s="18"/>
      <c r="F123" s="35"/>
      <c r="G123" s="18"/>
      <c r="H123" s="18"/>
      <c r="I123" s="18"/>
      <c r="J123" s="11"/>
      <c r="K123" s="42"/>
      <c r="M123" s="2"/>
      <c r="N123" s="59"/>
    </row>
    <row r="124" spans="1:14" ht="13" x14ac:dyDescent="0.15">
      <c r="A124" s="43"/>
      <c r="B124" s="11"/>
      <c r="C124" s="18"/>
      <c r="D124" s="19"/>
      <c r="E124" s="18"/>
      <c r="F124" s="35"/>
      <c r="G124" s="18"/>
      <c r="H124" s="18"/>
      <c r="I124" s="18"/>
      <c r="J124" s="11"/>
      <c r="K124" s="42"/>
      <c r="M124" s="2"/>
      <c r="N124" s="59"/>
    </row>
    <row r="125" spans="1:14" ht="13" x14ac:dyDescent="0.15">
      <c r="A125" s="25"/>
      <c r="B125" s="11"/>
      <c r="C125" s="18"/>
      <c r="D125" s="19"/>
      <c r="E125" s="18"/>
      <c r="F125" s="35"/>
      <c r="G125" s="18"/>
      <c r="H125" s="18"/>
      <c r="I125" s="18"/>
      <c r="J125" s="11"/>
      <c r="K125" s="42"/>
      <c r="M125" s="2"/>
      <c r="N125" s="59"/>
    </row>
    <row r="126" spans="1:14" ht="13" x14ac:dyDescent="0.15">
      <c r="A126" s="25"/>
      <c r="B126" s="11"/>
      <c r="C126" s="18"/>
      <c r="D126" s="19"/>
      <c r="E126" s="18"/>
      <c r="F126" s="35"/>
      <c r="G126" s="18"/>
      <c r="H126" s="18"/>
      <c r="I126" s="18"/>
      <c r="J126" s="11"/>
      <c r="K126" s="42"/>
      <c r="M126" s="2"/>
      <c r="N126" s="59"/>
    </row>
    <row r="127" spans="1:14" ht="13" x14ac:dyDescent="0.15">
      <c r="A127" s="25"/>
      <c r="B127" s="11"/>
      <c r="C127" s="18"/>
      <c r="D127" s="19"/>
      <c r="E127" s="18"/>
      <c r="F127" s="35"/>
      <c r="G127" s="18"/>
      <c r="H127" s="18"/>
      <c r="I127" s="18"/>
      <c r="J127" s="11"/>
      <c r="K127" s="42"/>
      <c r="M127" s="2"/>
      <c r="N127" s="59"/>
    </row>
    <row r="128" spans="1:14" ht="13" x14ac:dyDescent="0.15">
      <c r="A128" s="43"/>
      <c r="B128" s="11"/>
      <c r="C128" s="18"/>
      <c r="D128" s="19"/>
      <c r="E128" s="18"/>
      <c r="F128" s="35"/>
      <c r="G128" s="18"/>
      <c r="H128" s="18"/>
      <c r="I128" s="18"/>
      <c r="J128" s="11"/>
      <c r="K128" s="42"/>
      <c r="M128" s="2"/>
      <c r="N128" s="59"/>
    </row>
    <row r="129" spans="1:14" ht="13" x14ac:dyDescent="0.15">
      <c r="A129" s="43"/>
      <c r="B129" s="11"/>
      <c r="C129" s="18"/>
      <c r="D129" s="19"/>
      <c r="E129" s="18"/>
      <c r="F129" s="35"/>
      <c r="G129" s="18"/>
      <c r="H129" s="18"/>
      <c r="I129" s="18"/>
      <c r="J129" s="11"/>
      <c r="K129" s="42"/>
      <c r="M129" s="2"/>
      <c r="N129" s="59"/>
    </row>
    <row r="130" spans="1:14" ht="13" x14ac:dyDescent="0.15">
      <c r="A130" s="43"/>
      <c r="B130" s="11"/>
      <c r="C130" s="18"/>
      <c r="D130" s="19"/>
      <c r="E130" s="18"/>
      <c r="F130" s="35"/>
      <c r="G130" s="18"/>
      <c r="H130" s="18"/>
      <c r="I130" s="18"/>
      <c r="J130" s="11"/>
      <c r="K130" s="42"/>
      <c r="M130" s="2"/>
      <c r="N130" s="59"/>
    </row>
    <row r="131" spans="1:14" ht="13" x14ac:dyDescent="0.15">
      <c r="A131" s="43"/>
      <c r="B131" s="11"/>
      <c r="C131" s="18"/>
      <c r="D131" s="19"/>
      <c r="E131" s="18"/>
      <c r="F131" s="35"/>
      <c r="G131" s="18"/>
      <c r="H131" s="18"/>
      <c r="I131" s="18"/>
      <c r="J131" s="11"/>
      <c r="K131" s="42"/>
      <c r="M131" s="2"/>
      <c r="N131" s="59"/>
    </row>
    <row r="132" spans="1:14" ht="13" x14ac:dyDescent="0.15">
      <c r="A132" s="43"/>
      <c r="B132" s="11"/>
      <c r="C132" s="18"/>
      <c r="D132" s="19"/>
      <c r="E132" s="18"/>
      <c r="F132" s="35"/>
      <c r="G132" s="18"/>
      <c r="H132" s="18"/>
      <c r="I132" s="18"/>
      <c r="J132" s="11"/>
      <c r="K132" s="42"/>
      <c r="M132" s="2"/>
      <c r="N132" s="59"/>
    </row>
    <row r="133" spans="1:14" ht="13" x14ac:dyDescent="0.15">
      <c r="A133" s="43"/>
      <c r="B133" s="11"/>
      <c r="C133" s="18"/>
      <c r="D133" s="19"/>
      <c r="E133" s="18"/>
      <c r="F133" s="35"/>
      <c r="G133" s="18"/>
      <c r="H133" s="18"/>
      <c r="I133" s="18"/>
      <c r="J133" s="11"/>
      <c r="K133" s="42"/>
      <c r="M133" s="2"/>
      <c r="N133" s="59"/>
    </row>
    <row r="134" spans="1:14" ht="13" x14ac:dyDescent="0.15">
      <c r="A134" s="43"/>
      <c r="B134" s="11"/>
      <c r="C134" s="18"/>
      <c r="D134" s="19"/>
      <c r="E134" s="18"/>
      <c r="F134" s="35"/>
      <c r="G134" s="18"/>
      <c r="H134" s="18"/>
      <c r="I134" s="18"/>
      <c r="J134" s="11"/>
      <c r="K134" s="42"/>
      <c r="M134" s="2"/>
      <c r="N134" s="59"/>
    </row>
    <row r="135" spans="1:14" ht="13" x14ac:dyDescent="0.15">
      <c r="A135" s="43"/>
      <c r="B135" s="11"/>
      <c r="C135" s="18"/>
      <c r="D135" s="19"/>
      <c r="E135" s="18"/>
      <c r="F135" s="35"/>
      <c r="G135" s="18"/>
      <c r="H135" s="18"/>
      <c r="I135" s="18"/>
      <c r="J135" s="11"/>
      <c r="K135" s="42"/>
      <c r="M135" s="2"/>
      <c r="N135" s="59"/>
    </row>
    <row r="136" spans="1:14" ht="13" x14ac:dyDescent="0.15">
      <c r="A136" s="43"/>
      <c r="B136" s="11"/>
      <c r="C136" s="18"/>
      <c r="D136" s="19"/>
      <c r="E136" s="18"/>
      <c r="F136" s="35"/>
      <c r="G136" s="18"/>
      <c r="H136" s="18"/>
      <c r="I136" s="18"/>
      <c r="J136" s="11"/>
      <c r="K136" s="42"/>
      <c r="M136" s="2"/>
      <c r="N136" s="59"/>
    </row>
    <row r="137" spans="1:14" ht="13" x14ac:dyDescent="0.15">
      <c r="A137" s="43"/>
      <c r="B137" s="11"/>
      <c r="C137" s="18"/>
      <c r="D137" s="19"/>
      <c r="E137" s="18"/>
      <c r="F137" s="35"/>
      <c r="G137" s="18"/>
      <c r="H137" s="18"/>
      <c r="I137" s="18"/>
      <c r="J137" s="11"/>
      <c r="K137" s="42"/>
      <c r="M137" s="2"/>
      <c r="N137" s="59"/>
    </row>
    <row r="138" spans="1:14" ht="13" x14ac:dyDescent="0.15">
      <c r="A138" s="43"/>
      <c r="B138" s="11"/>
      <c r="C138" s="18"/>
      <c r="D138" s="19"/>
      <c r="E138" s="18"/>
      <c r="F138" s="35"/>
      <c r="G138" s="18"/>
      <c r="H138" s="18"/>
      <c r="I138" s="18"/>
      <c r="J138" s="11"/>
      <c r="K138" s="42"/>
      <c r="M138" s="2"/>
      <c r="N138" s="59"/>
    </row>
    <row r="139" spans="1:14" ht="13" x14ac:dyDescent="0.15">
      <c r="A139" s="43"/>
      <c r="B139" s="11"/>
      <c r="C139" s="18"/>
      <c r="D139" s="19"/>
      <c r="E139" s="18"/>
      <c r="F139" s="35"/>
      <c r="G139" s="18"/>
      <c r="H139" s="18"/>
      <c r="I139" s="18"/>
      <c r="J139" s="11"/>
      <c r="K139" s="42"/>
      <c r="M139" s="2"/>
      <c r="N139" s="59"/>
    </row>
    <row r="140" spans="1:14" ht="13" x14ac:dyDescent="0.15">
      <c r="A140" s="43"/>
      <c r="B140" s="11"/>
      <c r="C140" s="18"/>
      <c r="D140" s="19"/>
      <c r="E140" s="18"/>
      <c r="F140" s="35"/>
      <c r="G140" s="18"/>
      <c r="H140" s="18"/>
      <c r="I140" s="18"/>
      <c r="J140" s="11"/>
      <c r="K140" s="42"/>
      <c r="M140" s="2"/>
      <c r="N140" s="59"/>
    </row>
    <row r="141" spans="1:14" ht="13" x14ac:dyDescent="0.15">
      <c r="A141" s="43"/>
      <c r="B141" s="11"/>
      <c r="C141" s="18"/>
      <c r="D141" s="19"/>
      <c r="E141" s="18"/>
      <c r="F141" s="35"/>
      <c r="G141" s="18"/>
      <c r="H141" s="18"/>
      <c r="I141" s="18"/>
      <c r="J141" s="11"/>
      <c r="K141" s="42"/>
      <c r="M141" s="2"/>
      <c r="N141" s="59"/>
    </row>
    <row r="142" spans="1:14" ht="13" x14ac:dyDescent="0.15">
      <c r="A142" s="43"/>
      <c r="B142" s="11"/>
      <c r="C142" s="18"/>
      <c r="D142" s="19"/>
      <c r="E142" s="18"/>
      <c r="F142" s="35"/>
      <c r="G142" s="18"/>
      <c r="H142" s="18"/>
      <c r="I142" s="18"/>
      <c r="J142" s="11"/>
      <c r="K142" s="42"/>
      <c r="M142" s="2"/>
      <c r="N142" s="59"/>
    </row>
    <row r="143" spans="1:14" ht="13" x14ac:dyDescent="0.15">
      <c r="A143" s="43"/>
      <c r="B143" s="11"/>
      <c r="C143" s="18"/>
      <c r="D143" s="19"/>
      <c r="E143" s="18"/>
      <c r="F143" s="35"/>
      <c r="G143" s="18"/>
      <c r="H143" s="18"/>
      <c r="I143" s="18"/>
      <c r="J143" s="11"/>
      <c r="K143" s="42"/>
      <c r="M143" s="2"/>
      <c r="N143" s="59"/>
    </row>
    <row r="144" spans="1:14" ht="13" x14ac:dyDescent="0.15">
      <c r="A144" s="43"/>
      <c r="B144" s="11"/>
      <c r="C144" s="18"/>
      <c r="D144" s="19"/>
      <c r="E144" s="18"/>
      <c r="F144" s="35"/>
      <c r="G144" s="18"/>
      <c r="H144" s="18"/>
      <c r="I144" s="18"/>
      <c r="J144" s="11"/>
      <c r="K144" s="42"/>
      <c r="M144" s="2"/>
      <c r="N144" s="59"/>
    </row>
    <row r="145" spans="1:14" ht="13" x14ac:dyDescent="0.15">
      <c r="A145" s="43"/>
      <c r="B145" s="11"/>
      <c r="C145" s="18"/>
      <c r="D145" s="19"/>
      <c r="E145" s="18"/>
      <c r="F145" s="35"/>
      <c r="G145" s="18"/>
      <c r="H145" s="18"/>
      <c r="I145" s="18"/>
      <c r="J145" s="11"/>
      <c r="K145" s="42"/>
      <c r="M145" s="2"/>
      <c r="N145" s="59"/>
    </row>
    <row r="146" spans="1:14" ht="13" x14ac:dyDescent="0.15">
      <c r="A146" s="43"/>
      <c r="B146" s="11"/>
      <c r="C146" s="18"/>
      <c r="D146" s="19"/>
      <c r="E146" s="18"/>
      <c r="F146" s="35"/>
      <c r="G146" s="18"/>
      <c r="H146" s="18"/>
      <c r="I146" s="18"/>
      <c r="J146" s="11"/>
      <c r="K146" s="42"/>
      <c r="M146" s="2"/>
      <c r="N146" s="59"/>
    </row>
    <row r="147" spans="1:14" ht="13" x14ac:dyDescent="0.15">
      <c r="A147" s="43"/>
      <c r="B147" s="11"/>
      <c r="C147" s="18"/>
      <c r="D147" s="19"/>
      <c r="E147" s="18"/>
      <c r="F147" s="35"/>
      <c r="G147" s="18"/>
      <c r="H147" s="18"/>
      <c r="I147" s="18"/>
      <c r="J147" s="11"/>
      <c r="K147" s="42"/>
      <c r="M147" s="2"/>
      <c r="N147" s="59"/>
    </row>
    <row r="148" spans="1:14" ht="13" x14ac:dyDescent="0.15">
      <c r="A148" s="43"/>
      <c r="B148" s="11"/>
      <c r="C148" s="18"/>
      <c r="D148" s="19"/>
      <c r="E148" s="18"/>
      <c r="F148" s="35"/>
      <c r="G148" s="18"/>
      <c r="H148" s="18"/>
      <c r="I148" s="18"/>
      <c r="J148" s="11"/>
      <c r="K148" s="42"/>
      <c r="M148" s="2"/>
      <c r="N148" s="59"/>
    </row>
    <row r="149" spans="1:14" ht="13" x14ac:dyDescent="0.15">
      <c r="A149" s="43"/>
      <c r="B149" s="11"/>
      <c r="C149" s="18"/>
      <c r="D149" s="19"/>
      <c r="E149" s="18"/>
      <c r="F149" s="35"/>
      <c r="G149" s="18"/>
      <c r="H149" s="18"/>
      <c r="I149" s="18"/>
      <c r="J149" s="11"/>
      <c r="K149" s="42"/>
      <c r="M149" s="2"/>
      <c r="N149" s="59"/>
    </row>
    <row r="150" spans="1:14" ht="13" x14ac:dyDescent="0.15">
      <c r="A150" s="43"/>
      <c r="B150" s="11"/>
      <c r="C150" s="18"/>
      <c r="D150" s="19"/>
      <c r="E150" s="18"/>
      <c r="F150" s="35"/>
      <c r="G150" s="18"/>
      <c r="H150" s="18"/>
      <c r="I150" s="18"/>
      <c r="J150" s="11"/>
      <c r="K150" s="42"/>
      <c r="M150" s="2"/>
      <c r="N150" s="59"/>
    </row>
    <row r="151" spans="1:14" ht="13" x14ac:dyDescent="0.15">
      <c r="A151" s="43"/>
      <c r="B151" s="11"/>
      <c r="C151" s="18"/>
      <c r="D151" s="19"/>
      <c r="E151" s="18"/>
      <c r="F151" s="35"/>
      <c r="G151" s="18"/>
      <c r="H151" s="18"/>
      <c r="I151" s="18"/>
      <c r="J151" s="11"/>
      <c r="K151" s="42"/>
      <c r="M151" s="2"/>
      <c r="N151" s="59"/>
    </row>
    <row r="152" spans="1:14" ht="13" x14ac:dyDescent="0.15">
      <c r="A152" s="43"/>
      <c r="B152" s="11"/>
      <c r="C152" s="18"/>
      <c r="D152" s="19"/>
      <c r="E152" s="18"/>
      <c r="F152" s="35"/>
      <c r="G152" s="18"/>
      <c r="H152" s="18"/>
      <c r="I152" s="18"/>
      <c r="J152" s="11"/>
      <c r="K152" s="42"/>
      <c r="M152" s="2"/>
      <c r="N152" s="59"/>
    </row>
    <row r="153" spans="1:14" ht="13" x14ac:dyDescent="0.15">
      <c r="A153" s="43"/>
      <c r="B153" s="11"/>
      <c r="C153" s="18"/>
      <c r="D153" s="19"/>
      <c r="E153" s="18"/>
      <c r="F153" s="35"/>
      <c r="G153" s="18"/>
      <c r="H153" s="18"/>
      <c r="I153" s="18"/>
      <c r="J153" s="11"/>
      <c r="K153" s="42"/>
      <c r="M153" s="2"/>
      <c r="N153" s="59"/>
    </row>
    <row r="154" spans="1:14" ht="13" x14ac:dyDescent="0.15">
      <c r="A154" s="43"/>
      <c r="B154" s="11"/>
      <c r="C154" s="18"/>
      <c r="D154" s="19"/>
      <c r="E154" s="18"/>
      <c r="F154" s="35"/>
      <c r="G154" s="18"/>
      <c r="H154" s="18"/>
      <c r="I154" s="18"/>
      <c r="J154" s="11"/>
      <c r="K154" s="42"/>
      <c r="M154" s="2"/>
      <c r="N154" s="59"/>
    </row>
    <row r="155" spans="1:14" ht="13" x14ac:dyDescent="0.15">
      <c r="A155" s="43"/>
      <c r="B155" s="11"/>
      <c r="C155" s="18"/>
      <c r="D155" s="19"/>
      <c r="E155" s="18"/>
      <c r="F155" s="35"/>
      <c r="G155" s="18"/>
      <c r="H155" s="18"/>
      <c r="I155" s="18"/>
      <c r="J155" s="11"/>
      <c r="K155" s="42"/>
      <c r="M155" s="2"/>
      <c r="N155" s="59"/>
    </row>
    <row r="156" spans="1:14" ht="13" x14ac:dyDescent="0.15">
      <c r="A156" s="43"/>
      <c r="B156" s="11"/>
      <c r="C156" s="18"/>
      <c r="D156" s="19"/>
      <c r="E156" s="18"/>
      <c r="F156" s="35"/>
      <c r="G156" s="18"/>
      <c r="H156" s="18"/>
      <c r="I156" s="18"/>
      <c r="J156" s="11"/>
      <c r="K156" s="42"/>
      <c r="M156" s="2"/>
      <c r="N156" s="59"/>
    </row>
    <row r="157" spans="1:14" ht="13" x14ac:dyDescent="0.15">
      <c r="A157" s="43"/>
      <c r="B157" s="11"/>
      <c r="C157" s="18"/>
      <c r="D157" s="19"/>
      <c r="E157" s="18"/>
      <c r="F157" s="35"/>
      <c r="G157" s="18"/>
      <c r="H157" s="18"/>
      <c r="I157" s="18"/>
      <c r="J157" s="11"/>
      <c r="K157" s="42"/>
      <c r="M157" s="2"/>
      <c r="N157" s="59"/>
    </row>
    <row r="158" spans="1:14" ht="13" x14ac:dyDescent="0.15">
      <c r="A158" s="43"/>
      <c r="B158" s="11"/>
      <c r="C158" s="18"/>
      <c r="D158" s="19"/>
      <c r="E158" s="18"/>
      <c r="F158" s="35"/>
      <c r="G158" s="18"/>
      <c r="H158" s="18"/>
      <c r="I158" s="18"/>
      <c r="J158" s="11"/>
      <c r="K158" s="42"/>
      <c r="M158" s="2"/>
      <c r="N158" s="59"/>
    </row>
    <row r="159" spans="1:14" ht="13" x14ac:dyDescent="0.15">
      <c r="A159" s="43"/>
      <c r="B159" s="11"/>
      <c r="C159" s="18"/>
      <c r="D159" s="19"/>
      <c r="E159" s="18"/>
      <c r="F159" s="35"/>
      <c r="G159" s="18"/>
      <c r="H159" s="18"/>
      <c r="I159" s="18"/>
      <c r="J159" s="11"/>
      <c r="K159" s="42"/>
      <c r="M159" s="2"/>
      <c r="N159" s="59"/>
    </row>
    <row r="160" spans="1:14" ht="13" x14ac:dyDescent="0.15">
      <c r="A160" s="43"/>
      <c r="B160" s="11"/>
      <c r="C160" s="18"/>
      <c r="D160" s="19"/>
      <c r="E160" s="18"/>
      <c r="F160" s="35"/>
      <c r="G160" s="18"/>
      <c r="H160" s="18"/>
      <c r="I160" s="18"/>
      <c r="J160" s="11"/>
      <c r="K160" s="42"/>
      <c r="M160" s="2"/>
      <c r="N160" s="59"/>
    </row>
    <row r="161" spans="1:14" ht="13" x14ac:dyDescent="0.15">
      <c r="A161" s="43"/>
      <c r="B161" s="11"/>
      <c r="C161" s="18"/>
      <c r="D161" s="19"/>
      <c r="E161" s="18"/>
      <c r="F161" s="35"/>
      <c r="G161" s="18"/>
      <c r="H161" s="18"/>
      <c r="I161" s="18"/>
      <c r="J161" s="11"/>
      <c r="K161" s="42"/>
      <c r="M161" s="2"/>
      <c r="N161" s="59"/>
    </row>
    <row r="162" spans="1:14" ht="13" x14ac:dyDescent="0.15">
      <c r="A162" s="43"/>
      <c r="B162" s="11"/>
      <c r="C162" s="18"/>
      <c r="D162" s="19"/>
      <c r="E162" s="18"/>
      <c r="F162" s="35"/>
      <c r="G162" s="18"/>
      <c r="H162" s="18"/>
      <c r="I162" s="18"/>
      <c r="J162" s="11"/>
      <c r="K162" s="42"/>
      <c r="M162" s="2"/>
      <c r="N162" s="59"/>
    </row>
    <row r="163" spans="1:14" ht="13" x14ac:dyDescent="0.15">
      <c r="A163" s="43"/>
      <c r="B163" s="11"/>
      <c r="C163" s="18"/>
      <c r="D163" s="19"/>
      <c r="E163" s="18"/>
      <c r="F163" s="35"/>
      <c r="G163" s="18"/>
      <c r="H163" s="18"/>
      <c r="I163" s="18"/>
      <c r="J163" s="11"/>
      <c r="K163" s="42"/>
      <c r="M163" s="2"/>
      <c r="N163" s="59"/>
    </row>
    <row r="164" spans="1:14" ht="13" x14ac:dyDescent="0.15">
      <c r="A164" s="43"/>
      <c r="B164" s="11"/>
      <c r="C164" s="18"/>
      <c r="D164" s="19"/>
      <c r="E164" s="18"/>
      <c r="F164" s="35"/>
      <c r="G164" s="18"/>
      <c r="H164" s="18"/>
      <c r="I164" s="18"/>
      <c r="J164" s="11"/>
      <c r="K164" s="42"/>
      <c r="M164" s="2"/>
      <c r="N164" s="59"/>
    </row>
    <row r="165" spans="1:14" ht="13" x14ac:dyDescent="0.15">
      <c r="A165" s="43"/>
      <c r="B165" s="11"/>
      <c r="C165" s="18"/>
      <c r="D165" s="19"/>
      <c r="E165" s="18"/>
      <c r="F165" s="35"/>
      <c r="G165" s="18"/>
      <c r="H165" s="18"/>
      <c r="I165" s="18"/>
      <c r="J165" s="11"/>
      <c r="K165" s="42"/>
      <c r="M165" s="2"/>
      <c r="N165" s="59"/>
    </row>
    <row r="166" spans="1:14" ht="13" x14ac:dyDescent="0.15">
      <c r="A166" s="43"/>
      <c r="B166" s="11"/>
      <c r="C166" s="18"/>
      <c r="D166" s="19"/>
      <c r="E166" s="18"/>
      <c r="F166" s="35"/>
      <c r="G166" s="18"/>
      <c r="H166" s="18"/>
      <c r="I166" s="18"/>
      <c r="J166" s="11"/>
      <c r="K166" s="42"/>
      <c r="M166" s="2"/>
      <c r="N166" s="59"/>
    </row>
    <row r="167" spans="1:14" ht="13" x14ac:dyDescent="0.15">
      <c r="A167" s="43"/>
      <c r="B167" s="11"/>
      <c r="C167" s="18"/>
      <c r="D167" s="19"/>
      <c r="E167" s="18"/>
      <c r="F167" s="35"/>
      <c r="G167" s="18"/>
      <c r="H167" s="18"/>
      <c r="I167" s="18"/>
      <c r="J167" s="11"/>
      <c r="K167" s="42"/>
      <c r="M167" s="2"/>
      <c r="N167" s="59"/>
    </row>
    <row r="168" spans="1:14" ht="13" x14ac:dyDescent="0.15">
      <c r="A168" s="43"/>
      <c r="B168" s="11"/>
      <c r="C168" s="18"/>
      <c r="D168" s="19"/>
      <c r="E168" s="18"/>
      <c r="F168" s="35"/>
      <c r="G168" s="18"/>
      <c r="H168" s="18"/>
      <c r="I168" s="18"/>
      <c r="J168" s="11"/>
      <c r="K168" s="42"/>
      <c r="M168" s="2"/>
      <c r="N168" s="59"/>
    </row>
    <row r="169" spans="1:14" ht="13" x14ac:dyDescent="0.15">
      <c r="A169" s="43"/>
      <c r="B169" s="11"/>
      <c r="C169" s="18"/>
      <c r="D169" s="19"/>
      <c r="E169" s="18"/>
      <c r="F169" s="35"/>
      <c r="G169" s="18"/>
      <c r="H169" s="18"/>
      <c r="I169" s="18"/>
      <c r="J169" s="11"/>
      <c r="K169" s="42"/>
      <c r="M169" s="2"/>
      <c r="N169" s="59"/>
    </row>
    <row r="170" spans="1:14" ht="13" x14ac:dyDescent="0.15">
      <c r="A170" s="43"/>
      <c r="B170" s="11"/>
      <c r="C170" s="18"/>
      <c r="D170" s="19"/>
      <c r="E170" s="18"/>
      <c r="F170" s="35"/>
      <c r="G170" s="18"/>
      <c r="H170" s="18"/>
      <c r="I170" s="18"/>
      <c r="J170" s="11"/>
      <c r="K170" s="42"/>
      <c r="M170" s="2"/>
      <c r="N170" s="59"/>
    </row>
    <row r="171" spans="1:14" ht="13" x14ac:dyDescent="0.15">
      <c r="A171" s="43"/>
      <c r="B171" s="11"/>
      <c r="C171" s="18"/>
      <c r="D171" s="19"/>
      <c r="E171" s="18"/>
      <c r="F171" s="35"/>
      <c r="G171" s="18"/>
      <c r="H171" s="18"/>
      <c r="I171" s="18"/>
      <c r="J171" s="11"/>
      <c r="K171" s="42"/>
      <c r="M171" s="2"/>
      <c r="N171" s="59"/>
    </row>
    <row r="172" spans="1:14" ht="13" x14ac:dyDescent="0.15">
      <c r="A172" s="43"/>
      <c r="B172" s="11"/>
      <c r="C172" s="18"/>
      <c r="D172" s="19"/>
      <c r="E172" s="18"/>
      <c r="F172" s="35"/>
      <c r="G172" s="18"/>
      <c r="H172" s="18"/>
      <c r="I172" s="18"/>
      <c r="J172" s="11"/>
      <c r="K172" s="42"/>
      <c r="M172" s="2"/>
      <c r="N172" s="59"/>
    </row>
    <row r="173" spans="1:14" ht="13" x14ac:dyDescent="0.15">
      <c r="A173" s="43"/>
      <c r="B173" s="11"/>
      <c r="C173" s="18"/>
      <c r="D173" s="19"/>
      <c r="E173" s="18"/>
      <c r="F173" s="35"/>
      <c r="G173" s="18"/>
      <c r="H173" s="18"/>
      <c r="I173" s="18"/>
      <c r="J173" s="11"/>
      <c r="K173" s="42"/>
      <c r="M173" s="2"/>
      <c r="N173" s="59"/>
    </row>
    <row r="174" spans="1:14" ht="13" x14ac:dyDescent="0.15">
      <c r="A174" s="43"/>
      <c r="B174" s="11"/>
      <c r="C174" s="18"/>
      <c r="D174" s="19"/>
      <c r="E174" s="18"/>
      <c r="F174" s="35"/>
      <c r="G174" s="18"/>
      <c r="H174" s="18"/>
      <c r="I174" s="18"/>
      <c r="J174" s="11"/>
      <c r="K174" s="42"/>
      <c r="M174" s="2"/>
      <c r="N174" s="59"/>
    </row>
    <row r="175" spans="1:14" ht="13" x14ac:dyDescent="0.15">
      <c r="A175" s="43"/>
      <c r="B175" s="11"/>
      <c r="C175" s="18"/>
      <c r="D175" s="19"/>
      <c r="E175" s="18"/>
      <c r="F175" s="35"/>
      <c r="G175" s="18"/>
      <c r="H175" s="18"/>
      <c r="I175" s="18"/>
      <c r="J175" s="11"/>
      <c r="K175" s="42"/>
      <c r="M175" s="2"/>
      <c r="N175" s="59"/>
    </row>
    <row r="176" spans="1:14" ht="13" x14ac:dyDescent="0.15">
      <c r="A176" s="43"/>
      <c r="B176" s="11"/>
      <c r="C176" s="18"/>
      <c r="D176" s="19"/>
      <c r="E176" s="18"/>
      <c r="F176" s="35"/>
      <c r="G176" s="18"/>
      <c r="H176" s="18"/>
      <c r="I176" s="18"/>
      <c r="J176" s="11"/>
      <c r="K176" s="42"/>
      <c r="M176" s="2"/>
      <c r="N176" s="59"/>
    </row>
    <row r="177" spans="1:14" ht="13" x14ac:dyDescent="0.15">
      <c r="A177" s="43"/>
      <c r="B177" s="11"/>
      <c r="C177" s="18"/>
      <c r="D177" s="19"/>
      <c r="E177" s="18"/>
      <c r="F177" s="35"/>
      <c r="G177" s="18"/>
      <c r="H177" s="18"/>
      <c r="I177" s="18"/>
      <c r="J177" s="11"/>
      <c r="K177" s="42"/>
      <c r="M177" s="2"/>
      <c r="N177" s="59"/>
    </row>
    <row r="178" spans="1:14" ht="13" x14ac:dyDescent="0.15">
      <c r="A178" s="43"/>
      <c r="B178" s="11"/>
      <c r="C178" s="18"/>
      <c r="D178" s="19"/>
      <c r="E178" s="18"/>
      <c r="F178" s="35"/>
      <c r="G178" s="18"/>
      <c r="H178" s="18"/>
      <c r="I178" s="18"/>
      <c r="J178" s="11"/>
      <c r="K178" s="42"/>
      <c r="M178" s="2"/>
      <c r="N178" s="59"/>
    </row>
    <row r="179" spans="1:14" ht="13" x14ac:dyDescent="0.15">
      <c r="A179" s="43"/>
      <c r="B179" s="11"/>
      <c r="C179" s="18"/>
      <c r="D179" s="19"/>
      <c r="E179" s="18"/>
      <c r="F179" s="35"/>
      <c r="G179" s="18"/>
      <c r="H179" s="18"/>
      <c r="I179" s="18"/>
      <c r="J179" s="11"/>
      <c r="K179" s="42"/>
      <c r="M179" s="2"/>
      <c r="N179" s="59"/>
    </row>
    <row r="180" spans="1:14" ht="13" x14ac:dyDescent="0.15">
      <c r="A180" s="43"/>
      <c r="B180" s="11"/>
      <c r="C180" s="18"/>
      <c r="D180" s="19"/>
      <c r="E180" s="18"/>
      <c r="F180" s="35"/>
      <c r="G180" s="18"/>
      <c r="H180" s="18"/>
      <c r="I180" s="18"/>
      <c r="J180" s="11"/>
      <c r="K180" s="42"/>
      <c r="M180" s="2"/>
      <c r="N180" s="59"/>
    </row>
    <row r="181" spans="1:14" ht="13" x14ac:dyDescent="0.15">
      <c r="A181" s="43"/>
      <c r="B181" s="11"/>
      <c r="C181" s="18"/>
      <c r="D181" s="19"/>
      <c r="E181" s="18"/>
      <c r="F181" s="35"/>
      <c r="G181" s="18"/>
      <c r="H181" s="18"/>
      <c r="I181" s="18"/>
      <c r="J181" s="11"/>
      <c r="K181" s="42"/>
      <c r="M181" s="2"/>
      <c r="N181" s="59"/>
    </row>
    <row r="182" spans="1:14" ht="13" x14ac:dyDescent="0.15">
      <c r="A182" s="43"/>
      <c r="B182" s="11"/>
      <c r="C182" s="18"/>
      <c r="D182" s="19"/>
      <c r="E182" s="18"/>
      <c r="F182" s="35"/>
      <c r="G182" s="18"/>
      <c r="H182" s="18"/>
      <c r="I182" s="18"/>
      <c r="J182" s="11"/>
      <c r="K182" s="42"/>
      <c r="M182" s="2"/>
      <c r="N182" s="59"/>
    </row>
    <row r="183" spans="1:14" ht="13" x14ac:dyDescent="0.15">
      <c r="A183" s="43"/>
      <c r="B183" s="11"/>
      <c r="C183" s="18"/>
      <c r="D183" s="19"/>
      <c r="E183" s="18"/>
      <c r="F183" s="35"/>
      <c r="G183" s="18"/>
      <c r="H183" s="18"/>
      <c r="I183" s="18"/>
      <c r="J183" s="11"/>
      <c r="K183" s="42"/>
      <c r="M183" s="2"/>
      <c r="N183" s="59"/>
    </row>
    <row r="184" spans="1:14" ht="13" x14ac:dyDescent="0.15">
      <c r="A184" s="43"/>
      <c r="B184" s="11"/>
      <c r="C184" s="18"/>
      <c r="D184" s="19"/>
      <c r="E184" s="18"/>
      <c r="F184" s="35"/>
      <c r="G184" s="18"/>
      <c r="H184" s="18"/>
      <c r="I184" s="18"/>
      <c r="J184" s="11"/>
      <c r="K184" s="42"/>
      <c r="M184" s="2"/>
      <c r="N184" s="59"/>
    </row>
    <row r="185" spans="1:14" ht="13" x14ac:dyDescent="0.15">
      <c r="A185" s="43"/>
      <c r="B185" s="11"/>
      <c r="C185" s="18"/>
      <c r="D185" s="19"/>
      <c r="E185" s="18"/>
      <c r="F185" s="35"/>
      <c r="G185" s="18"/>
      <c r="H185" s="18"/>
      <c r="I185" s="18"/>
      <c r="J185" s="11"/>
      <c r="K185" s="42"/>
      <c r="M185" s="2"/>
      <c r="N185" s="59"/>
    </row>
    <row r="186" spans="1:14" ht="13" x14ac:dyDescent="0.15">
      <c r="A186" s="43"/>
      <c r="B186" s="11"/>
      <c r="C186" s="18"/>
      <c r="D186" s="19"/>
      <c r="E186" s="18"/>
      <c r="F186" s="35"/>
      <c r="G186" s="18"/>
      <c r="H186" s="18"/>
      <c r="I186" s="18"/>
      <c r="J186" s="11"/>
      <c r="K186" s="42"/>
      <c r="M186" s="2"/>
      <c r="N186" s="59"/>
    </row>
    <row r="187" spans="1:14" ht="13" x14ac:dyDescent="0.15">
      <c r="A187" s="43"/>
      <c r="B187" s="11"/>
      <c r="C187" s="18"/>
      <c r="D187" s="19"/>
      <c r="E187" s="18"/>
      <c r="F187" s="35"/>
      <c r="G187" s="18"/>
      <c r="H187" s="18"/>
      <c r="I187" s="18"/>
      <c r="J187" s="11"/>
      <c r="K187" s="42"/>
      <c r="M187" s="2"/>
      <c r="N187" s="59"/>
    </row>
    <row r="188" spans="1:14" ht="13" x14ac:dyDescent="0.15">
      <c r="A188" s="43"/>
      <c r="B188" s="11"/>
      <c r="C188" s="18"/>
      <c r="D188" s="19"/>
      <c r="E188" s="18"/>
      <c r="F188" s="35"/>
      <c r="G188" s="18"/>
      <c r="H188" s="18"/>
      <c r="I188" s="18"/>
      <c r="J188" s="11"/>
      <c r="K188" s="42"/>
      <c r="M188" s="2"/>
      <c r="N188" s="59"/>
    </row>
    <row r="189" spans="1:14" ht="13" x14ac:dyDescent="0.15">
      <c r="A189" s="43"/>
      <c r="B189" s="11"/>
      <c r="C189" s="18"/>
      <c r="D189" s="19"/>
      <c r="E189" s="18"/>
      <c r="F189" s="35"/>
      <c r="G189" s="18"/>
      <c r="H189" s="18"/>
      <c r="I189" s="18"/>
      <c r="J189" s="11"/>
      <c r="K189" s="42"/>
      <c r="M189" s="2"/>
      <c r="N189" s="59"/>
    </row>
    <row r="190" spans="1:14" ht="13" x14ac:dyDescent="0.15">
      <c r="A190" s="43"/>
      <c r="B190" s="11"/>
      <c r="C190" s="18"/>
      <c r="D190" s="19"/>
      <c r="E190" s="18"/>
      <c r="F190" s="35"/>
      <c r="G190" s="18"/>
      <c r="H190" s="18"/>
      <c r="I190" s="18"/>
      <c r="J190" s="11"/>
      <c r="K190" s="42"/>
      <c r="M190" s="2"/>
      <c r="N190" s="59"/>
    </row>
    <row r="191" spans="1:14" ht="13" x14ac:dyDescent="0.15">
      <c r="A191" s="43"/>
      <c r="B191" s="11"/>
      <c r="C191" s="18"/>
      <c r="D191" s="19"/>
      <c r="E191" s="18"/>
      <c r="F191" s="35"/>
      <c r="G191" s="18"/>
      <c r="H191" s="18"/>
      <c r="I191" s="18"/>
      <c r="J191" s="11"/>
      <c r="K191" s="42"/>
      <c r="M191" s="2"/>
      <c r="N191" s="59"/>
    </row>
    <row r="192" spans="1:14" ht="13" x14ac:dyDescent="0.15">
      <c r="A192" s="43"/>
      <c r="B192" s="11"/>
      <c r="C192" s="18"/>
      <c r="D192" s="19"/>
      <c r="E192" s="18"/>
      <c r="F192" s="35"/>
      <c r="G192" s="18"/>
      <c r="H192" s="18"/>
      <c r="I192" s="18"/>
      <c r="J192" s="11"/>
      <c r="K192" s="42"/>
      <c r="M192" s="2"/>
      <c r="N192" s="59"/>
    </row>
    <row r="193" spans="1:14" ht="13" x14ac:dyDescent="0.15">
      <c r="A193" s="43"/>
      <c r="B193" s="11"/>
      <c r="C193" s="18"/>
      <c r="D193" s="19"/>
      <c r="E193" s="18"/>
      <c r="F193" s="35"/>
      <c r="G193" s="18"/>
      <c r="H193" s="18"/>
      <c r="I193" s="18"/>
      <c r="J193" s="11"/>
      <c r="K193" s="42"/>
      <c r="M193" s="2"/>
      <c r="N193" s="59"/>
    </row>
    <row r="194" spans="1:14" ht="13" x14ac:dyDescent="0.15">
      <c r="A194" s="43"/>
      <c r="B194" s="11"/>
      <c r="C194" s="18"/>
      <c r="D194" s="19"/>
      <c r="E194" s="18"/>
      <c r="F194" s="35"/>
      <c r="G194" s="18"/>
      <c r="H194" s="18"/>
      <c r="I194" s="18"/>
      <c r="J194" s="11"/>
      <c r="K194" s="42"/>
      <c r="M194" s="2"/>
      <c r="N194" s="59"/>
    </row>
    <row r="195" spans="1:14" ht="13" x14ac:dyDescent="0.15">
      <c r="A195" s="43"/>
      <c r="B195" s="11"/>
      <c r="C195" s="18"/>
      <c r="D195" s="19"/>
      <c r="E195" s="18"/>
      <c r="F195" s="35"/>
      <c r="G195" s="18"/>
      <c r="H195" s="18"/>
      <c r="I195" s="18"/>
      <c r="J195" s="11"/>
      <c r="K195" s="42"/>
      <c r="M195" s="2"/>
      <c r="N195" s="59"/>
    </row>
    <row r="196" spans="1:14" ht="13" x14ac:dyDescent="0.15">
      <c r="A196" s="43"/>
      <c r="B196" s="11"/>
      <c r="C196" s="18"/>
      <c r="D196" s="19"/>
      <c r="E196" s="18"/>
      <c r="F196" s="35"/>
      <c r="G196" s="18"/>
      <c r="H196" s="18"/>
      <c r="I196" s="18"/>
      <c r="J196" s="11"/>
      <c r="K196" s="42"/>
      <c r="M196" s="2"/>
      <c r="N196" s="59"/>
    </row>
    <row r="197" spans="1:14" ht="13" x14ac:dyDescent="0.15">
      <c r="A197" s="43"/>
      <c r="B197" s="11"/>
      <c r="C197" s="18"/>
      <c r="D197" s="19"/>
      <c r="E197" s="18"/>
      <c r="F197" s="35"/>
      <c r="G197" s="18"/>
      <c r="H197" s="18"/>
      <c r="I197" s="18"/>
      <c r="J197" s="11"/>
      <c r="K197" s="42"/>
      <c r="M197" s="2"/>
      <c r="N197" s="59"/>
    </row>
    <row r="198" spans="1:14" ht="13" x14ac:dyDescent="0.15">
      <c r="A198" s="43"/>
      <c r="B198" s="11"/>
      <c r="C198" s="18"/>
      <c r="D198" s="19"/>
      <c r="E198" s="18"/>
      <c r="F198" s="35"/>
      <c r="G198" s="18"/>
      <c r="H198" s="18"/>
      <c r="I198" s="18"/>
      <c r="J198" s="11"/>
      <c r="K198" s="42"/>
      <c r="M198" s="2"/>
      <c r="N198" s="59"/>
    </row>
    <row r="199" spans="1:14" ht="13" x14ac:dyDescent="0.15">
      <c r="A199" s="43"/>
      <c r="B199" s="11"/>
      <c r="C199" s="18"/>
      <c r="D199" s="19"/>
      <c r="E199" s="18"/>
      <c r="F199" s="35"/>
      <c r="G199" s="18"/>
      <c r="H199" s="18"/>
      <c r="I199" s="18"/>
      <c r="J199" s="11"/>
      <c r="K199" s="42"/>
      <c r="M199" s="2"/>
      <c r="N199" s="59"/>
    </row>
    <row r="200" spans="1:14" ht="13" x14ac:dyDescent="0.15">
      <c r="A200" s="43"/>
      <c r="B200" s="11"/>
      <c r="C200" s="18"/>
      <c r="D200" s="19"/>
      <c r="E200" s="18"/>
      <c r="F200" s="35"/>
      <c r="G200" s="18"/>
      <c r="H200" s="18"/>
      <c r="I200" s="18"/>
      <c r="J200" s="11"/>
      <c r="K200" s="42"/>
      <c r="M200" s="2"/>
      <c r="N200" s="59"/>
    </row>
    <row r="201" spans="1:14" ht="13" x14ac:dyDescent="0.15">
      <c r="A201" s="43"/>
      <c r="B201" s="11"/>
      <c r="C201" s="18"/>
      <c r="D201" s="19"/>
      <c r="E201" s="18"/>
      <c r="F201" s="35"/>
      <c r="G201" s="18"/>
      <c r="H201" s="18"/>
      <c r="I201" s="18"/>
      <c r="J201" s="11"/>
      <c r="K201" s="42"/>
      <c r="M201" s="2"/>
      <c r="N201" s="59"/>
    </row>
    <row r="202" spans="1:14" ht="13" x14ac:dyDescent="0.15">
      <c r="A202" s="43"/>
      <c r="B202" s="11"/>
      <c r="C202" s="18"/>
      <c r="D202" s="19"/>
      <c r="E202" s="18"/>
      <c r="F202" s="35"/>
      <c r="G202" s="18"/>
      <c r="H202" s="18"/>
      <c r="I202" s="18"/>
      <c r="J202" s="11"/>
      <c r="K202" s="42"/>
      <c r="M202" s="2"/>
      <c r="N202" s="59"/>
    </row>
    <row r="203" spans="1:14" ht="13" x14ac:dyDescent="0.15">
      <c r="A203" s="43"/>
      <c r="B203" s="11"/>
      <c r="C203" s="18"/>
      <c r="D203" s="19"/>
      <c r="E203" s="18"/>
      <c r="F203" s="35"/>
      <c r="G203" s="18"/>
      <c r="H203" s="18"/>
      <c r="I203" s="18"/>
      <c r="J203" s="11"/>
      <c r="K203" s="42"/>
      <c r="M203" s="2"/>
      <c r="N203" s="59"/>
    </row>
    <row r="204" spans="1:14" ht="13" x14ac:dyDescent="0.15">
      <c r="A204" s="43"/>
      <c r="B204" s="11"/>
      <c r="C204" s="18"/>
      <c r="D204" s="19"/>
      <c r="E204" s="18"/>
      <c r="F204" s="35"/>
      <c r="G204" s="18"/>
      <c r="H204" s="18"/>
      <c r="I204" s="18"/>
      <c r="J204" s="11"/>
      <c r="K204" s="42"/>
      <c r="M204" s="2"/>
      <c r="N204" s="59"/>
    </row>
    <row r="205" spans="1:14" ht="13" x14ac:dyDescent="0.15">
      <c r="A205" s="43"/>
      <c r="B205" s="11"/>
      <c r="C205" s="18"/>
      <c r="D205" s="19"/>
      <c r="E205" s="18"/>
      <c r="F205" s="35"/>
      <c r="G205" s="18"/>
      <c r="H205" s="18"/>
      <c r="I205" s="18"/>
      <c r="J205" s="11"/>
      <c r="K205" s="42"/>
      <c r="M205" s="2"/>
      <c r="N205" s="59"/>
    </row>
    <row r="206" spans="1:14" ht="13" x14ac:dyDescent="0.15">
      <c r="A206" s="43"/>
      <c r="B206" s="11"/>
      <c r="C206" s="18"/>
      <c r="D206" s="19"/>
      <c r="E206" s="18"/>
      <c r="F206" s="35"/>
      <c r="G206" s="18"/>
      <c r="H206" s="18"/>
      <c r="I206" s="18"/>
      <c r="J206" s="11"/>
      <c r="K206" s="42"/>
      <c r="M206" s="2"/>
      <c r="N206" s="59"/>
    </row>
    <row r="207" spans="1:14" ht="13" x14ac:dyDescent="0.15">
      <c r="A207" s="43"/>
      <c r="B207" s="11"/>
      <c r="C207" s="18"/>
      <c r="D207" s="19"/>
      <c r="E207" s="18"/>
      <c r="F207" s="35"/>
      <c r="G207" s="18"/>
      <c r="H207" s="18"/>
      <c r="I207" s="18"/>
      <c r="J207" s="11"/>
      <c r="K207" s="42"/>
      <c r="M207" s="2"/>
      <c r="N207" s="59"/>
    </row>
    <row r="208" spans="1:14" ht="13" x14ac:dyDescent="0.15">
      <c r="A208" s="43"/>
      <c r="B208" s="11"/>
      <c r="C208" s="18"/>
      <c r="D208" s="19"/>
      <c r="E208" s="18"/>
      <c r="F208" s="35"/>
      <c r="G208" s="18"/>
      <c r="H208" s="18"/>
      <c r="I208" s="18"/>
      <c r="J208" s="11"/>
      <c r="K208" s="42"/>
      <c r="M208" s="2"/>
      <c r="N208" s="59"/>
    </row>
    <row r="209" spans="1:14" ht="13" x14ac:dyDescent="0.15">
      <c r="A209" s="43"/>
      <c r="B209" s="11"/>
      <c r="C209" s="18"/>
      <c r="D209" s="19"/>
      <c r="E209" s="18"/>
      <c r="F209" s="35"/>
      <c r="G209" s="18"/>
      <c r="H209" s="18"/>
      <c r="I209" s="18"/>
      <c r="J209" s="11"/>
      <c r="K209" s="42"/>
      <c r="M209" s="2"/>
      <c r="N209" s="59"/>
    </row>
    <row r="210" spans="1:14" ht="13" x14ac:dyDescent="0.15">
      <c r="A210" s="43"/>
      <c r="B210" s="11"/>
      <c r="C210" s="18"/>
      <c r="D210" s="19"/>
      <c r="E210" s="18"/>
      <c r="F210" s="35"/>
      <c r="G210" s="18"/>
      <c r="H210" s="18"/>
      <c r="I210" s="18"/>
      <c r="J210" s="11"/>
      <c r="K210" s="42"/>
      <c r="M210" s="2"/>
      <c r="N210" s="59"/>
    </row>
    <row r="211" spans="1:14" ht="13" x14ac:dyDescent="0.15">
      <c r="A211" s="43"/>
      <c r="B211" s="11"/>
      <c r="C211" s="18"/>
      <c r="D211" s="19"/>
      <c r="E211" s="18"/>
      <c r="F211" s="35"/>
      <c r="G211" s="18"/>
      <c r="H211" s="18"/>
      <c r="I211" s="18"/>
      <c r="J211" s="11"/>
      <c r="K211" s="42"/>
      <c r="M211" s="2"/>
      <c r="N211" s="59"/>
    </row>
    <row r="212" spans="1:14" ht="13" x14ac:dyDescent="0.15">
      <c r="A212" s="43"/>
      <c r="B212" s="11"/>
      <c r="C212" s="18"/>
      <c r="D212" s="19"/>
      <c r="E212" s="18"/>
      <c r="F212" s="35"/>
      <c r="G212" s="18"/>
      <c r="H212" s="18"/>
      <c r="I212" s="18"/>
      <c r="J212" s="11"/>
      <c r="K212" s="42"/>
      <c r="M212" s="2"/>
      <c r="N212" s="59"/>
    </row>
    <row r="213" spans="1:14" ht="13" x14ac:dyDescent="0.15">
      <c r="A213" s="43"/>
      <c r="B213" s="11"/>
      <c r="C213" s="18"/>
      <c r="D213" s="19"/>
      <c r="E213" s="18"/>
      <c r="F213" s="35"/>
      <c r="G213" s="18"/>
      <c r="H213" s="18"/>
      <c r="I213" s="18"/>
      <c r="J213" s="11"/>
      <c r="K213" s="42"/>
      <c r="M213" s="2"/>
      <c r="N213" s="59"/>
    </row>
    <row r="214" spans="1:14" ht="13" x14ac:dyDescent="0.15">
      <c r="A214" s="43"/>
      <c r="B214" s="11"/>
      <c r="C214" s="18"/>
      <c r="D214" s="19"/>
      <c r="E214" s="18"/>
      <c r="F214" s="35"/>
      <c r="G214" s="18"/>
      <c r="H214" s="18"/>
      <c r="I214" s="18"/>
      <c r="J214" s="11"/>
      <c r="K214" s="42"/>
      <c r="M214" s="2"/>
      <c r="N214" s="59"/>
    </row>
    <row r="215" spans="1:14" ht="13" x14ac:dyDescent="0.15">
      <c r="A215" s="43"/>
      <c r="B215" s="11"/>
      <c r="C215" s="18"/>
      <c r="D215" s="19"/>
      <c r="E215" s="18"/>
      <c r="F215" s="35"/>
      <c r="G215" s="18"/>
      <c r="H215" s="18"/>
      <c r="I215" s="18"/>
      <c r="J215" s="11"/>
      <c r="K215" s="42"/>
      <c r="M215" s="2"/>
      <c r="N215" s="59"/>
    </row>
    <row r="216" spans="1:14" ht="13" x14ac:dyDescent="0.15">
      <c r="A216" s="43"/>
      <c r="B216" s="11"/>
      <c r="C216" s="18"/>
      <c r="D216" s="19"/>
      <c r="E216" s="18"/>
      <c r="F216" s="35"/>
      <c r="G216" s="18"/>
      <c r="H216" s="18"/>
      <c r="I216" s="18"/>
      <c r="J216" s="11"/>
      <c r="K216" s="42"/>
      <c r="M216" s="2"/>
      <c r="N216" s="59"/>
    </row>
    <row r="217" spans="1:14" ht="13" x14ac:dyDescent="0.15">
      <c r="A217" s="43"/>
      <c r="B217" s="11"/>
      <c r="C217" s="18"/>
      <c r="D217" s="19"/>
      <c r="E217" s="18"/>
      <c r="F217" s="35"/>
      <c r="G217" s="18"/>
      <c r="H217" s="18"/>
      <c r="I217" s="18"/>
      <c r="J217" s="11"/>
      <c r="K217" s="42"/>
      <c r="M217" s="2"/>
      <c r="N217" s="59"/>
    </row>
    <row r="218" spans="1:14" ht="13" x14ac:dyDescent="0.15">
      <c r="A218" s="43"/>
      <c r="B218" s="11"/>
      <c r="C218" s="18"/>
      <c r="D218" s="19"/>
      <c r="E218" s="18"/>
      <c r="F218" s="35"/>
      <c r="G218" s="18"/>
      <c r="H218" s="18"/>
      <c r="I218" s="18"/>
      <c r="J218" s="11"/>
      <c r="K218" s="42"/>
      <c r="M218" s="2"/>
      <c r="N218" s="59"/>
    </row>
    <row r="219" spans="1:14" ht="13" x14ac:dyDescent="0.15">
      <c r="A219" s="43"/>
      <c r="B219" s="11"/>
      <c r="C219" s="18"/>
      <c r="D219" s="19"/>
      <c r="E219" s="18"/>
      <c r="F219" s="35"/>
      <c r="G219" s="18"/>
      <c r="H219" s="18"/>
      <c r="I219" s="18"/>
      <c r="J219" s="11"/>
      <c r="K219" s="42"/>
      <c r="M219" s="2"/>
      <c r="N219" s="59"/>
    </row>
    <row r="220" spans="1:14" ht="13" x14ac:dyDescent="0.15">
      <c r="A220" s="43"/>
      <c r="B220" s="11"/>
      <c r="C220" s="18"/>
      <c r="D220" s="19"/>
      <c r="E220" s="18"/>
      <c r="F220" s="35"/>
      <c r="G220" s="18"/>
      <c r="H220" s="18"/>
      <c r="I220" s="18"/>
      <c r="J220" s="11"/>
      <c r="K220" s="42"/>
      <c r="M220" s="2"/>
      <c r="N220" s="59"/>
    </row>
    <row r="221" spans="1:14" ht="13" x14ac:dyDescent="0.15">
      <c r="A221" s="43"/>
      <c r="B221" s="11"/>
      <c r="C221" s="18"/>
      <c r="D221" s="19"/>
      <c r="E221" s="18"/>
      <c r="F221" s="35"/>
      <c r="G221" s="18"/>
      <c r="H221" s="18"/>
      <c r="I221" s="18"/>
      <c r="J221" s="11"/>
      <c r="K221" s="42"/>
      <c r="M221" s="2"/>
      <c r="N221" s="59"/>
    </row>
    <row r="222" spans="1:14" ht="13" x14ac:dyDescent="0.15">
      <c r="A222" s="43"/>
      <c r="B222" s="11"/>
      <c r="C222" s="18"/>
      <c r="D222" s="19"/>
      <c r="E222" s="18"/>
      <c r="F222" s="35"/>
      <c r="G222" s="18"/>
      <c r="H222" s="18"/>
      <c r="I222" s="18"/>
      <c r="J222" s="11"/>
      <c r="K222" s="42"/>
      <c r="M222" s="2"/>
      <c r="N222" s="59"/>
    </row>
    <row r="223" spans="1:14" ht="13" x14ac:dyDescent="0.15">
      <c r="A223" s="43"/>
      <c r="B223" s="11"/>
      <c r="C223" s="18"/>
      <c r="D223" s="19"/>
      <c r="E223" s="18"/>
      <c r="F223" s="35"/>
      <c r="G223" s="18"/>
      <c r="H223" s="18"/>
      <c r="I223" s="18"/>
      <c r="J223" s="11"/>
      <c r="K223" s="42"/>
      <c r="M223" s="2"/>
      <c r="N223" s="59"/>
    </row>
    <row r="224" spans="1:14" ht="13" x14ac:dyDescent="0.15">
      <c r="A224" s="43"/>
      <c r="B224" s="11"/>
      <c r="C224" s="18"/>
      <c r="D224" s="19"/>
      <c r="E224" s="18"/>
      <c r="F224" s="35"/>
      <c r="G224" s="18"/>
      <c r="H224" s="18"/>
      <c r="I224" s="18"/>
      <c r="J224" s="11"/>
      <c r="K224" s="42"/>
      <c r="M224" s="2"/>
      <c r="N224" s="59"/>
    </row>
    <row r="225" spans="1:14" ht="13" x14ac:dyDescent="0.15">
      <c r="A225" s="43"/>
      <c r="B225" s="11"/>
      <c r="C225" s="18"/>
      <c r="D225" s="19"/>
      <c r="E225" s="18"/>
      <c r="F225" s="35"/>
      <c r="G225" s="18"/>
      <c r="H225" s="18"/>
      <c r="I225" s="18"/>
      <c r="J225" s="11"/>
      <c r="K225" s="42"/>
      <c r="M225" s="2"/>
      <c r="N225" s="59"/>
    </row>
    <row r="226" spans="1:14" ht="13" x14ac:dyDescent="0.15">
      <c r="A226" s="43"/>
      <c r="B226" s="11"/>
      <c r="C226" s="18"/>
      <c r="D226" s="19"/>
      <c r="E226" s="18"/>
      <c r="F226" s="35"/>
      <c r="G226" s="18"/>
      <c r="H226" s="18"/>
      <c r="I226" s="18"/>
      <c r="J226" s="11"/>
      <c r="K226" s="42"/>
      <c r="M226" s="2"/>
      <c r="N226" s="59"/>
    </row>
    <row r="227" spans="1:14" ht="13" x14ac:dyDescent="0.15">
      <c r="A227" s="43"/>
      <c r="B227" s="11"/>
      <c r="C227" s="18"/>
      <c r="D227" s="19"/>
      <c r="E227" s="18"/>
      <c r="F227" s="35"/>
      <c r="G227" s="18"/>
      <c r="H227" s="18"/>
      <c r="I227" s="18"/>
      <c r="J227" s="11"/>
      <c r="K227" s="42"/>
      <c r="M227" s="2"/>
      <c r="N227" s="59"/>
    </row>
    <row r="228" spans="1:14" ht="13" x14ac:dyDescent="0.15">
      <c r="A228" s="43"/>
      <c r="B228" s="11"/>
      <c r="C228" s="18"/>
      <c r="D228" s="19"/>
      <c r="E228" s="18"/>
      <c r="F228" s="35"/>
      <c r="G228" s="18"/>
      <c r="H228" s="18"/>
      <c r="I228" s="18"/>
      <c r="J228" s="11"/>
      <c r="K228" s="42"/>
      <c r="M228" s="2"/>
      <c r="N228" s="59"/>
    </row>
    <row r="229" spans="1:14" ht="13" x14ac:dyDescent="0.15">
      <c r="A229" s="43"/>
      <c r="B229" s="11"/>
      <c r="C229" s="18"/>
      <c r="D229" s="19"/>
      <c r="E229" s="18"/>
      <c r="F229" s="35"/>
      <c r="G229" s="18"/>
      <c r="H229" s="18"/>
      <c r="I229" s="18"/>
      <c r="J229" s="11"/>
      <c r="K229" s="42"/>
      <c r="M229" s="2"/>
      <c r="N229" s="59"/>
    </row>
    <row r="230" spans="1:14" ht="13" x14ac:dyDescent="0.15">
      <c r="A230" s="43"/>
      <c r="B230" s="11"/>
      <c r="C230" s="18"/>
      <c r="D230" s="19"/>
      <c r="E230" s="18"/>
      <c r="F230" s="35"/>
      <c r="G230" s="18"/>
      <c r="H230" s="18"/>
      <c r="I230" s="18"/>
      <c r="J230" s="11"/>
      <c r="K230" s="42"/>
      <c r="M230" s="2"/>
      <c r="N230" s="59"/>
    </row>
    <row r="231" spans="1:14" ht="13" x14ac:dyDescent="0.15">
      <c r="A231" s="43"/>
      <c r="B231" s="11"/>
      <c r="C231" s="18"/>
      <c r="D231" s="19"/>
      <c r="E231" s="18"/>
      <c r="F231" s="35"/>
      <c r="G231" s="18"/>
      <c r="H231" s="18"/>
      <c r="I231" s="18"/>
      <c r="J231" s="11"/>
      <c r="K231" s="42"/>
      <c r="M231" s="2"/>
      <c r="N231" s="59"/>
    </row>
    <row r="232" spans="1:14" ht="13" x14ac:dyDescent="0.15">
      <c r="A232" s="43"/>
      <c r="B232" s="11"/>
      <c r="C232" s="18"/>
      <c r="D232" s="19"/>
      <c r="E232" s="18"/>
      <c r="F232" s="35"/>
      <c r="G232" s="18"/>
      <c r="H232" s="18"/>
      <c r="I232" s="18"/>
      <c r="J232" s="11"/>
      <c r="K232" s="42"/>
      <c r="M232" s="2"/>
      <c r="N232" s="59"/>
    </row>
    <row r="233" spans="1:14" ht="13" x14ac:dyDescent="0.15">
      <c r="A233" s="43"/>
      <c r="B233" s="11"/>
      <c r="C233" s="18"/>
      <c r="D233" s="19"/>
      <c r="E233" s="18"/>
      <c r="F233" s="35"/>
      <c r="G233" s="18"/>
      <c r="H233" s="18"/>
      <c r="I233" s="18"/>
      <c r="J233" s="11"/>
      <c r="K233" s="42"/>
      <c r="M233" s="2"/>
      <c r="N233" s="59"/>
    </row>
    <row r="234" spans="1:14" ht="13" x14ac:dyDescent="0.15">
      <c r="A234" s="43"/>
      <c r="B234" s="11"/>
      <c r="C234" s="18"/>
      <c r="D234" s="19"/>
      <c r="E234" s="18"/>
      <c r="F234" s="35"/>
      <c r="G234" s="18"/>
      <c r="H234" s="18"/>
      <c r="I234" s="18"/>
      <c r="J234" s="11"/>
      <c r="K234" s="42"/>
      <c r="M234" s="2"/>
      <c r="N234" s="59"/>
    </row>
    <row r="235" spans="1:14" ht="13" x14ac:dyDescent="0.15">
      <c r="A235" s="43"/>
      <c r="B235" s="11"/>
      <c r="C235" s="18"/>
      <c r="D235" s="19"/>
      <c r="E235" s="18"/>
      <c r="F235" s="35"/>
      <c r="G235" s="18"/>
      <c r="H235" s="18"/>
      <c r="I235" s="18"/>
      <c r="J235" s="11"/>
      <c r="K235" s="42"/>
      <c r="M235" s="2"/>
      <c r="N235" s="59"/>
    </row>
    <row r="236" spans="1:14" ht="13" x14ac:dyDescent="0.15">
      <c r="A236" s="43"/>
      <c r="B236" s="11"/>
      <c r="C236" s="18"/>
      <c r="D236" s="19"/>
      <c r="E236" s="18"/>
      <c r="F236" s="35"/>
      <c r="G236" s="18"/>
      <c r="H236" s="18"/>
      <c r="I236" s="18"/>
      <c r="J236" s="11"/>
      <c r="K236" s="42"/>
      <c r="M236" s="2"/>
      <c r="N236" s="59"/>
    </row>
    <row r="237" spans="1:14" ht="13" x14ac:dyDescent="0.15">
      <c r="A237" s="43"/>
      <c r="B237" s="11"/>
      <c r="C237" s="18"/>
      <c r="D237" s="19"/>
      <c r="E237" s="18"/>
      <c r="F237" s="35"/>
      <c r="G237" s="18"/>
      <c r="H237" s="18"/>
      <c r="I237" s="18"/>
      <c r="J237" s="11"/>
      <c r="K237" s="42"/>
      <c r="M237" s="2"/>
      <c r="N237" s="59"/>
    </row>
    <row r="238" spans="1:14" ht="13" x14ac:dyDescent="0.15">
      <c r="A238" s="43"/>
      <c r="B238" s="11"/>
      <c r="C238" s="18"/>
      <c r="D238" s="19"/>
      <c r="E238" s="18"/>
      <c r="F238" s="35"/>
      <c r="G238" s="18"/>
      <c r="H238" s="18"/>
      <c r="I238" s="18"/>
      <c r="J238" s="11"/>
      <c r="K238" s="42"/>
      <c r="M238" s="2"/>
      <c r="N238" s="59"/>
    </row>
    <row r="239" spans="1:14" ht="13" x14ac:dyDescent="0.15">
      <c r="A239" s="43"/>
      <c r="B239" s="11"/>
      <c r="C239" s="18"/>
      <c r="D239" s="19"/>
      <c r="E239" s="18"/>
      <c r="F239" s="35"/>
      <c r="G239" s="18"/>
      <c r="H239" s="18"/>
      <c r="I239" s="18"/>
      <c r="J239" s="11"/>
      <c r="K239" s="42"/>
      <c r="M239" s="2"/>
      <c r="N239" s="59"/>
    </row>
    <row r="240" spans="1:14" ht="13" x14ac:dyDescent="0.15">
      <c r="A240" s="43"/>
      <c r="B240" s="11"/>
      <c r="C240" s="18"/>
      <c r="D240" s="19"/>
      <c r="E240" s="18"/>
      <c r="F240" s="35"/>
      <c r="G240" s="18"/>
      <c r="H240" s="18"/>
      <c r="I240" s="18"/>
      <c r="J240" s="11"/>
      <c r="K240" s="42"/>
      <c r="M240" s="2"/>
      <c r="N240" s="59"/>
    </row>
    <row r="241" spans="1:14" ht="13" x14ac:dyDescent="0.15">
      <c r="A241" s="43"/>
      <c r="B241" s="11"/>
      <c r="C241" s="18"/>
      <c r="D241" s="19"/>
      <c r="E241" s="18"/>
      <c r="F241" s="35"/>
      <c r="G241" s="18"/>
      <c r="H241" s="18"/>
      <c r="I241" s="18"/>
      <c r="J241" s="11"/>
      <c r="K241" s="42"/>
      <c r="M241" s="2"/>
      <c r="N241" s="59"/>
    </row>
    <row r="242" spans="1:14" ht="13" x14ac:dyDescent="0.15">
      <c r="A242" s="43"/>
      <c r="B242" s="11"/>
      <c r="C242" s="18"/>
      <c r="D242" s="19"/>
      <c r="E242" s="18"/>
      <c r="F242" s="35"/>
      <c r="G242" s="18"/>
      <c r="H242" s="18"/>
      <c r="I242" s="18"/>
      <c r="J242" s="11"/>
      <c r="K242" s="42"/>
      <c r="M242" s="2"/>
      <c r="N242" s="59"/>
    </row>
    <row r="243" spans="1:14" ht="13" x14ac:dyDescent="0.15">
      <c r="A243" s="43"/>
      <c r="B243" s="11"/>
      <c r="C243" s="18"/>
      <c r="D243" s="19"/>
      <c r="E243" s="18"/>
      <c r="F243" s="35"/>
      <c r="G243" s="18"/>
      <c r="H243" s="18"/>
      <c r="I243" s="18"/>
      <c r="J243" s="11"/>
      <c r="K243" s="42"/>
      <c r="M243" s="2"/>
      <c r="N243" s="59"/>
    </row>
    <row r="244" spans="1:14" ht="13" x14ac:dyDescent="0.15">
      <c r="A244" s="43"/>
      <c r="B244" s="11"/>
      <c r="C244" s="18"/>
      <c r="D244" s="19"/>
      <c r="E244" s="18"/>
      <c r="F244" s="35"/>
      <c r="G244" s="18"/>
      <c r="H244" s="18"/>
      <c r="I244" s="18"/>
      <c r="J244" s="11"/>
      <c r="K244" s="42"/>
      <c r="M244" s="2"/>
      <c r="N244" s="59"/>
    </row>
    <row r="245" spans="1:14" ht="13" x14ac:dyDescent="0.15">
      <c r="A245" s="43"/>
      <c r="B245" s="11"/>
      <c r="C245" s="18"/>
      <c r="D245" s="19"/>
      <c r="E245" s="18"/>
      <c r="F245" s="35"/>
      <c r="G245" s="18"/>
      <c r="H245" s="18"/>
      <c r="I245" s="18"/>
      <c r="J245" s="11"/>
      <c r="K245" s="42"/>
      <c r="M245" s="2"/>
      <c r="N245" s="59"/>
    </row>
    <row r="246" spans="1:14" ht="13" x14ac:dyDescent="0.15">
      <c r="A246" s="43"/>
      <c r="B246" s="11"/>
      <c r="C246" s="18"/>
      <c r="D246" s="19"/>
      <c r="E246" s="18"/>
      <c r="F246" s="35"/>
      <c r="G246" s="18"/>
      <c r="H246" s="18"/>
      <c r="I246" s="18"/>
      <c r="J246" s="11"/>
      <c r="K246" s="42"/>
      <c r="M246" s="2"/>
      <c r="N246" s="59"/>
    </row>
    <row r="247" spans="1:14" ht="13" x14ac:dyDescent="0.15">
      <c r="A247" s="43"/>
      <c r="B247" s="11"/>
      <c r="C247" s="18"/>
      <c r="D247" s="19"/>
      <c r="E247" s="18"/>
      <c r="F247" s="35"/>
      <c r="G247" s="18"/>
      <c r="H247" s="18"/>
      <c r="I247" s="18"/>
      <c r="J247" s="11"/>
      <c r="K247" s="42"/>
      <c r="M247" s="2"/>
      <c r="N247" s="59"/>
    </row>
    <row r="248" spans="1:14" ht="13" x14ac:dyDescent="0.15">
      <c r="A248" s="43"/>
      <c r="B248" s="11"/>
      <c r="C248" s="18"/>
      <c r="D248" s="19"/>
      <c r="E248" s="18"/>
      <c r="F248" s="35"/>
      <c r="G248" s="18"/>
      <c r="H248" s="18"/>
      <c r="I248" s="18"/>
      <c r="J248" s="11"/>
      <c r="K248" s="42"/>
      <c r="M248" s="2"/>
      <c r="N248" s="59"/>
    </row>
    <row r="249" spans="1:14" ht="13" x14ac:dyDescent="0.15">
      <c r="A249" s="43"/>
      <c r="B249" s="11"/>
      <c r="C249" s="18"/>
      <c r="D249" s="19"/>
      <c r="E249" s="18"/>
      <c r="F249" s="35"/>
      <c r="G249" s="18"/>
      <c r="H249" s="18"/>
      <c r="I249" s="18"/>
      <c r="J249" s="11"/>
      <c r="K249" s="42"/>
      <c r="M249" s="2"/>
      <c r="N249" s="59"/>
    </row>
    <row r="250" spans="1:14" ht="13" x14ac:dyDescent="0.15">
      <c r="A250" s="43"/>
      <c r="B250" s="11"/>
      <c r="C250" s="18"/>
      <c r="D250" s="19"/>
      <c r="E250" s="18"/>
      <c r="F250" s="35"/>
      <c r="G250" s="18"/>
      <c r="H250" s="18"/>
      <c r="I250" s="18"/>
      <c r="J250" s="11"/>
      <c r="K250" s="42"/>
      <c r="M250" s="2"/>
      <c r="N250" s="59"/>
    </row>
    <row r="251" spans="1:14" ht="13" x14ac:dyDescent="0.15">
      <c r="A251" s="43"/>
      <c r="B251" s="11"/>
      <c r="C251" s="18"/>
      <c r="D251" s="19"/>
      <c r="E251" s="18"/>
      <c r="F251" s="35"/>
      <c r="G251" s="18"/>
      <c r="H251" s="18"/>
      <c r="I251" s="18"/>
      <c r="J251" s="11"/>
      <c r="K251" s="42"/>
      <c r="M251" s="2"/>
      <c r="N251" s="59"/>
    </row>
    <row r="252" spans="1:14" ht="13" x14ac:dyDescent="0.15">
      <c r="A252" s="43"/>
      <c r="B252" s="11"/>
      <c r="C252" s="18"/>
      <c r="D252" s="19"/>
      <c r="E252" s="18"/>
      <c r="F252" s="35"/>
      <c r="G252" s="18"/>
      <c r="H252" s="18"/>
      <c r="I252" s="18"/>
      <c r="J252" s="11"/>
      <c r="K252" s="42"/>
      <c r="M252" s="2"/>
      <c r="N252" s="59"/>
    </row>
    <row r="253" spans="1:14" ht="13" x14ac:dyDescent="0.15">
      <c r="A253" s="43"/>
      <c r="B253" s="11"/>
      <c r="C253" s="18"/>
      <c r="D253" s="19"/>
      <c r="E253" s="18"/>
      <c r="F253" s="35"/>
      <c r="G253" s="18"/>
      <c r="H253" s="18"/>
      <c r="I253" s="18"/>
      <c r="J253" s="11"/>
      <c r="K253" s="42"/>
      <c r="M253" s="2"/>
      <c r="N253" s="59"/>
    </row>
    <row r="254" spans="1:14" ht="13" x14ac:dyDescent="0.15">
      <c r="A254" s="43"/>
      <c r="B254" s="11"/>
      <c r="C254" s="18"/>
      <c r="D254" s="19"/>
      <c r="E254" s="18"/>
      <c r="F254" s="35"/>
      <c r="G254" s="18"/>
      <c r="H254" s="18"/>
      <c r="I254" s="18"/>
      <c r="J254" s="11"/>
      <c r="K254" s="42"/>
      <c r="M254" s="2"/>
      <c r="N254" s="59"/>
    </row>
    <row r="255" spans="1:14" ht="13" x14ac:dyDescent="0.15">
      <c r="A255" s="43"/>
      <c r="B255" s="11"/>
      <c r="C255" s="18"/>
      <c r="D255" s="19"/>
      <c r="E255" s="18"/>
      <c r="F255" s="35"/>
      <c r="G255" s="18"/>
      <c r="H255" s="18"/>
      <c r="I255" s="18"/>
      <c r="J255" s="11"/>
      <c r="K255" s="42"/>
      <c r="M255" s="2"/>
      <c r="N255" s="59"/>
    </row>
    <row r="256" spans="1:14" ht="13" x14ac:dyDescent="0.15">
      <c r="A256" s="43"/>
      <c r="B256" s="11"/>
      <c r="C256" s="18"/>
      <c r="D256" s="19"/>
      <c r="E256" s="18"/>
      <c r="F256" s="35"/>
      <c r="G256" s="18"/>
      <c r="H256" s="18"/>
      <c r="I256" s="18"/>
      <c r="J256" s="11"/>
      <c r="K256" s="42"/>
      <c r="M256" s="2"/>
      <c r="N256" s="59"/>
    </row>
    <row r="257" spans="1:14" ht="13" x14ac:dyDescent="0.15">
      <c r="A257" s="43"/>
      <c r="B257" s="11"/>
      <c r="C257" s="18"/>
      <c r="D257" s="19"/>
      <c r="E257" s="18"/>
      <c r="F257" s="35"/>
      <c r="G257" s="18"/>
      <c r="H257" s="18"/>
      <c r="I257" s="18"/>
      <c r="J257" s="11"/>
      <c r="K257" s="42"/>
      <c r="M257" s="2"/>
      <c r="N257" s="59"/>
    </row>
    <row r="258" spans="1:14" ht="13" x14ac:dyDescent="0.15">
      <c r="A258" s="43"/>
      <c r="B258" s="11"/>
      <c r="C258" s="18"/>
      <c r="D258" s="19"/>
      <c r="E258" s="18"/>
      <c r="F258" s="35"/>
      <c r="G258" s="18"/>
      <c r="H258" s="18"/>
      <c r="I258" s="18"/>
      <c r="J258" s="11"/>
      <c r="K258" s="42"/>
      <c r="M258" s="2"/>
      <c r="N258" s="59"/>
    </row>
    <row r="259" spans="1:14" ht="13" x14ac:dyDescent="0.15">
      <c r="A259" s="43"/>
      <c r="B259" s="11"/>
      <c r="C259" s="18"/>
      <c r="D259" s="19"/>
      <c r="E259" s="18"/>
      <c r="F259" s="35"/>
      <c r="G259" s="18"/>
      <c r="H259" s="18"/>
      <c r="I259" s="18"/>
      <c r="J259" s="11"/>
      <c r="K259" s="42"/>
      <c r="M259" s="2"/>
      <c r="N259" s="59"/>
    </row>
    <row r="260" spans="1:14" ht="13" x14ac:dyDescent="0.15">
      <c r="A260" s="43"/>
      <c r="B260" s="11"/>
      <c r="C260" s="18"/>
      <c r="D260" s="19"/>
      <c r="E260" s="18"/>
      <c r="F260" s="35"/>
      <c r="G260" s="18"/>
      <c r="H260" s="18"/>
      <c r="I260" s="18"/>
      <c r="J260" s="11"/>
      <c r="K260" s="42"/>
      <c r="M260" s="2"/>
      <c r="N260" s="59"/>
    </row>
    <row r="261" spans="1:14" ht="13" x14ac:dyDescent="0.15">
      <c r="A261" s="43"/>
      <c r="B261" s="11"/>
      <c r="C261" s="18"/>
      <c r="D261" s="19"/>
      <c r="E261" s="18"/>
      <c r="F261" s="35"/>
      <c r="G261" s="18"/>
      <c r="H261" s="18"/>
      <c r="I261" s="18"/>
      <c r="J261" s="11"/>
      <c r="K261" s="42"/>
      <c r="M261" s="2"/>
      <c r="N261" s="59"/>
    </row>
    <row r="262" spans="1:14" ht="13" x14ac:dyDescent="0.15">
      <c r="A262" s="43"/>
      <c r="B262" s="11"/>
      <c r="C262" s="18"/>
      <c r="D262" s="19"/>
      <c r="E262" s="18"/>
      <c r="F262" s="35"/>
      <c r="G262" s="18"/>
      <c r="H262" s="18"/>
      <c r="I262" s="18"/>
      <c r="J262" s="11"/>
      <c r="K262" s="42"/>
      <c r="M262" s="2"/>
      <c r="N262" s="59"/>
    </row>
    <row r="263" spans="1:14" ht="13" x14ac:dyDescent="0.15">
      <c r="A263" s="43"/>
      <c r="B263" s="11"/>
      <c r="C263" s="18"/>
      <c r="D263" s="19"/>
      <c r="E263" s="18"/>
      <c r="F263" s="35"/>
      <c r="G263" s="18"/>
      <c r="H263" s="18"/>
      <c r="I263" s="18"/>
      <c r="J263" s="11"/>
      <c r="K263" s="42"/>
      <c r="M263" s="2"/>
      <c r="N263" s="59"/>
    </row>
    <row r="264" spans="1:14" ht="13" x14ac:dyDescent="0.15">
      <c r="A264" s="43"/>
      <c r="B264" s="11"/>
      <c r="C264" s="18"/>
      <c r="D264" s="19"/>
      <c r="E264" s="18"/>
      <c r="F264" s="35"/>
      <c r="G264" s="18"/>
      <c r="H264" s="18"/>
      <c r="I264" s="18"/>
      <c r="J264" s="11"/>
      <c r="K264" s="42"/>
      <c r="M264" s="2"/>
      <c r="N264" s="59"/>
    </row>
    <row r="265" spans="1:14" ht="13" x14ac:dyDescent="0.15">
      <c r="A265" s="43"/>
      <c r="B265" s="11"/>
      <c r="C265" s="18"/>
      <c r="D265" s="19"/>
      <c r="E265" s="18"/>
      <c r="F265" s="35"/>
      <c r="G265" s="18"/>
      <c r="H265" s="18"/>
      <c r="I265" s="18"/>
      <c r="J265" s="11"/>
      <c r="K265" s="42"/>
      <c r="M265" s="2"/>
      <c r="N265" s="59"/>
    </row>
    <row r="266" spans="1:14" ht="13" x14ac:dyDescent="0.15">
      <c r="A266" s="43"/>
      <c r="B266" s="11"/>
      <c r="C266" s="18"/>
      <c r="D266" s="19"/>
      <c r="E266" s="18"/>
      <c r="F266" s="35"/>
      <c r="G266" s="18"/>
      <c r="H266" s="18"/>
      <c r="I266" s="18"/>
      <c r="J266" s="11"/>
      <c r="K266" s="42"/>
      <c r="M266" s="2"/>
      <c r="N266" s="59"/>
    </row>
    <row r="267" spans="1:14" ht="13" x14ac:dyDescent="0.15">
      <c r="A267" s="43"/>
      <c r="B267" s="11"/>
      <c r="C267" s="18"/>
      <c r="D267" s="19"/>
      <c r="E267" s="18"/>
      <c r="F267" s="35"/>
      <c r="G267" s="18"/>
      <c r="H267" s="18"/>
      <c r="I267" s="18"/>
      <c r="J267" s="11"/>
      <c r="K267" s="42"/>
      <c r="M267" s="2"/>
      <c r="N267" s="59"/>
    </row>
    <row r="268" spans="1:14" ht="13" x14ac:dyDescent="0.15">
      <c r="A268" s="43"/>
      <c r="B268" s="11"/>
      <c r="C268" s="18"/>
      <c r="D268" s="19"/>
      <c r="E268" s="18"/>
      <c r="F268" s="35"/>
      <c r="G268" s="18"/>
      <c r="H268" s="18"/>
      <c r="I268" s="18"/>
      <c r="J268" s="11"/>
      <c r="K268" s="42"/>
      <c r="M268" s="2"/>
      <c r="N268" s="59"/>
    </row>
    <row r="269" spans="1:14" ht="13" x14ac:dyDescent="0.15">
      <c r="A269" s="43"/>
      <c r="B269" s="11"/>
      <c r="C269" s="18"/>
      <c r="D269" s="19"/>
      <c r="E269" s="18"/>
      <c r="F269" s="35"/>
      <c r="G269" s="18"/>
      <c r="H269" s="18"/>
      <c r="I269" s="18"/>
      <c r="J269" s="11"/>
      <c r="K269" s="42"/>
      <c r="M269" s="2"/>
      <c r="N269" s="59"/>
    </row>
    <row r="270" spans="1:14" ht="13" x14ac:dyDescent="0.15">
      <c r="A270" s="43"/>
      <c r="B270" s="11"/>
      <c r="C270" s="18"/>
      <c r="D270" s="19"/>
      <c r="E270" s="18"/>
      <c r="F270" s="35"/>
      <c r="G270" s="18"/>
      <c r="H270" s="18"/>
      <c r="I270" s="18"/>
      <c r="J270" s="11"/>
      <c r="K270" s="42"/>
      <c r="M270" s="2"/>
      <c r="N270" s="59"/>
    </row>
    <row r="271" spans="1:14" ht="13" x14ac:dyDescent="0.15">
      <c r="A271" s="43"/>
      <c r="B271" s="11"/>
      <c r="C271" s="18"/>
      <c r="D271" s="19"/>
      <c r="E271" s="18"/>
      <c r="F271" s="35"/>
      <c r="G271" s="18"/>
      <c r="H271" s="18"/>
      <c r="I271" s="18"/>
      <c r="J271" s="11"/>
      <c r="K271" s="42"/>
      <c r="M271" s="2"/>
      <c r="N271" s="59"/>
    </row>
    <row r="272" spans="1:14" ht="13" x14ac:dyDescent="0.15">
      <c r="A272" s="43"/>
      <c r="B272" s="11"/>
      <c r="C272" s="18"/>
      <c r="D272" s="19"/>
      <c r="E272" s="18"/>
      <c r="F272" s="35"/>
      <c r="G272" s="18"/>
      <c r="H272" s="18"/>
      <c r="I272" s="18"/>
      <c r="J272" s="11"/>
      <c r="K272" s="42"/>
      <c r="M272" s="2"/>
      <c r="N272" s="59"/>
    </row>
    <row r="273" spans="1:14" ht="13" x14ac:dyDescent="0.15">
      <c r="A273" s="43"/>
      <c r="B273" s="11"/>
      <c r="C273" s="18"/>
      <c r="D273" s="19"/>
      <c r="E273" s="18"/>
      <c r="F273" s="35"/>
      <c r="G273" s="18"/>
      <c r="H273" s="18"/>
      <c r="I273" s="18"/>
      <c r="J273" s="11"/>
      <c r="K273" s="42"/>
      <c r="M273" s="2"/>
      <c r="N273" s="59"/>
    </row>
    <row r="274" spans="1:14" ht="13" x14ac:dyDescent="0.15">
      <c r="A274" s="43"/>
      <c r="B274" s="11"/>
      <c r="C274" s="18"/>
      <c r="D274" s="19"/>
      <c r="E274" s="18"/>
      <c r="F274" s="35"/>
      <c r="G274" s="18"/>
      <c r="H274" s="18"/>
      <c r="I274" s="18"/>
      <c r="J274" s="11"/>
      <c r="K274" s="42"/>
      <c r="M274" s="2"/>
      <c r="N274" s="59"/>
    </row>
    <row r="275" spans="1:14" ht="13" x14ac:dyDescent="0.15">
      <c r="A275" s="43"/>
      <c r="B275" s="11"/>
      <c r="C275" s="18"/>
      <c r="D275" s="19"/>
      <c r="E275" s="18"/>
      <c r="F275" s="35"/>
      <c r="G275" s="18"/>
      <c r="H275" s="18"/>
      <c r="I275" s="18"/>
      <c r="J275" s="11"/>
      <c r="K275" s="42"/>
      <c r="M275" s="2"/>
      <c r="N275" s="59"/>
    </row>
    <row r="276" spans="1:14" ht="13" x14ac:dyDescent="0.15">
      <c r="A276" s="43"/>
      <c r="B276" s="11"/>
      <c r="C276" s="18"/>
      <c r="D276" s="19"/>
      <c r="E276" s="18"/>
      <c r="F276" s="35"/>
      <c r="G276" s="18"/>
      <c r="H276" s="18"/>
      <c r="I276" s="18"/>
      <c r="J276" s="11"/>
      <c r="K276" s="42"/>
      <c r="M276" s="2"/>
      <c r="N276" s="59"/>
    </row>
    <row r="277" spans="1:14" ht="13" x14ac:dyDescent="0.15">
      <c r="A277" s="43"/>
      <c r="B277" s="11"/>
      <c r="C277" s="18"/>
      <c r="D277" s="19"/>
      <c r="E277" s="18"/>
      <c r="F277" s="35"/>
      <c r="G277" s="18"/>
      <c r="H277" s="18"/>
      <c r="I277" s="18"/>
      <c r="J277" s="11"/>
      <c r="K277" s="42"/>
      <c r="M277" s="2"/>
      <c r="N277" s="59"/>
    </row>
    <row r="278" spans="1:14" ht="13" x14ac:dyDescent="0.15">
      <c r="A278" s="43"/>
      <c r="B278" s="11"/>
      <c r="C278" s="18"/>
      <c r="D278" s="19"/>
      <c r="E278" s="18"/>
      <c r="F278" s="35"/>
      <c r="G278" s="18"/>
      <c r="H278" s="18"/>
      <c r="I278" s="18"/>
      <c r="J278" s="11"/>
      <c r="K278" s="42"/>
      <c r="M278" s="2"/>
      <c r="N278" s="59"/>
    </row>
    <row r="279" spans="1:14" ht="13" x14ac:dyDescent="0.15">
      <c r="A279" s="43"/>
      <c r="B279" s="11"/>
      <c r="C279" s="18"/>
      <c r="D279" s="19"/>
      <c r="E279" s="18"/>
      <c r="F279" s="35"/>
      <c r="G279" s="18"/>
      <c r="H279" s="18"/>
      <c r="I279" s="18"/>
      <c r="J279" s="11"/>
      <c r="K279" s="42"/>
      <c r="M279" s="2"/>
      <c r="N279" s="59"/>
    </row>
    <row r="280" spans="1:14" ht="13" x14ac:dyDescent="0.15">
      <c r="A280" s="43"/>
      <c r="B280" s="11"/>
      <c r="C280" s="18"/>
      <c r="D280" s="19"/>
      <c r="E280" s="18"/>
      <c r="F280" s="35"/>
      <c r="G280" s="18"/>
      <c r="H280" s="18"/>
      <c r="I280" s="18"/>
      <c r="J280" s="11"/>
      <c r="K280" s="42"/>
      <c r="M280" s="2"/>
      <c r="N280" s="59"/>
    </row>
    <row r="281" spans="1:14" ht="13" x14ac:dyDescent="0.15">
      <c r="A281" s="43"/>
      <c r="B281" s="11"/>
      <c r="C281" s="18"/>
      <c r="D281" s="19"/>
      <c r="E281" s="18"/>
      <c r="F281" s="35"/>
      <c r="G281" s="18"/>
      <c r="H281" s="18"/>
      <c r="I281" s="18"/>
      <c r="J281" s="11"/>
      <c r="K281" s="42"/>
      <c r="M281" s="2"/>
      <c r="N281" s="59"/>
    </row>
    <row r="282" spans="1:14" ht="13" x14ac:dyDescent="0.15">
      <c r="A282" s="43"/>
      <c r="B282" s="11"/>
      <c r="C282" s="18"/>
      <c r="D282" s="19"/>
      <c r="E282" s="18"/>
      <c r="F282" s="35"/>
      <c r="G282" s="18"/>
      <c r="H282" s="18"/>
      <c r="I282" s="18"/>
      <c r="J282" s="11"/>
      <c r="K282" s="42"/>
      <c r="M282" s="2"/>
      <c r="N282" s="59"/>
    </row>
    <row r="283" spans="1:14" ht="13" x14ac:dyDescent="0.15">
      <c r="A283" s="43"/>
      <c r="B283" s="11"/>
      <c r="C283" s="18"/>
      <c r="D283" s="19"/>
      <c r="E283" s="18"/>
      <c r="F283" s="35"/>
      <c r="G283" s="18"/>
      <c r="H283" s="18"/>
      <c r="I283" s="18"/>
      <c r="J283" s="11"/>
      <c r="K283" s="42"/>
      <c r="M283" s="2"/>
      <c r="N283" s="59"/>
    </row>
    <row r="284" spans="1:14" ht="13" x14ac:dyDescent="0.15">
      <c r="A284" s="43"/>
      <c r="B284" s="11"/>
      <c r="C284" s="18"/>
      <c r="D284" s="19"/>
      <c r="E284" s="18"/>
      <c r="F284" s="35"/>
      <c r="G284" s="18"/>
      <c r="H284" s="18"/>
      <c r="I284" s="18"/>
      <c r="J284" s="11"/>
      <c r="K284" s="42"/>
      <c r="M284" s="2"/>
      <c r="N284" s="59"/>
    </row>
    <row r="285" spans="1:14" ht="13" x14ac:dyDescent="0.15">
      <c r="A285" s="43"/>
      <c r="B285" s="11"/>
      <c r="C285" s="18"/>
      <c r="D285" s="19"/>
      <c r="E285" s="18"/>
      <c r="F285" s="35"/>
      <c r="G285" s="18"/>
      <c r="H285" s="18"/>
      <c r="I285" s="18"/>
      <c r="J285" s="11"/>
      <c r="K285" s="42"/>
      <c r="M285" s="2"/>
      <c r="N285" s="59"/>
    </row>
    <row r="286" spans="1:14" ht="13" x14ac:dyDescent="0.15">
      <c r="A286" s="43"/>
      <c r="B286" s="11"/>
      <c r="C286" s="18"/>
      <c r="D286" s="19"/>
      <c r="E286" s="18"/>
      <c r="F286" s="35"/>
      <c r="G286" s="18"/>
      <c r="H286" s="18"/>
      <c r="I286" s="18"/>
      <c r="J286" s="11"/>
      <c r="K286" s="42"/>
      <c r="M286" s="2"/>
      <c r="N286" s="59"/>
    </row>
    <row r="287" spans="1:14" ht="13" x14ac:dyDescent="0.15">
      <c r="A287" s="43"/>
      <c r="B287" s="11"/>
      <c r="C287" s="18"/>
      <c r="D287" s="19"/>
      <c r="E287" s="18"/>
      <c r="F287" s="35"/>
      <c r="G287" s="18"/>
      <c r="H287" s="18"/>
      <c r="I287" s="18"/>
      <c r="J287" s="11"/>
      <c r="K287" s="42"/>
      <c r="M287" s="2"/>
      <c r="N287" s="59"/>
    </row>
    <row r="288" spans="1:14" ht="13" x14ac:dyDescent="0.15">
      <c r="A288" s="43"/>
      <c r="B288" s="11"/>
      <c r="C288" s="18"/>
      <c r="D288" s="19"/>
      <c r="E288" s="18"/>
      <c r="F288" s="35"/>
      <c r="G288" s="18"/>
      <c r="H288" s="18"/>
      <c r="I288" s="18"/>
      <c r="J288" s="11"/>
      <c r="K288" s="42"/>
      <c r="M288" s="2"/>
      <c r="N288" s="59"/>
    </row>
    <row r="289" spans="1:14" ht="13" x14ac:dyDescent="0.15">
      <c r="A289" s="43"/>
      <c r="B289" s="11"/>
      <c r="C289" s="18"/>
      <c r="D289" s="19"/>
      <c r="E289" s="18"/>
      <c r="F289" s="35"/>
      <c r="G289" s="18"/>
      <c r="H289" s="18"/>
      <c r="I289" s="18"/>
      <c r="J289" s="11"/>
      <c r="K289" s="42"/>
      <c r="M289" s="2"/>
      <c r="N289" s="59"/>
    </row>
    <row r="290" spans="1:14" ht="13" x14ac:dyDescent="0.15">
      <c r="A290" s="43"/>
      <c r="B290" s="11"/>
      <c r="C290" s="18"/>
      <c r="D290" s="19"/>
      <c r="E290" s="18"/>
      <c r="F290" s="35"/>
      <c r="G290" s="18"/>
      <c r="H290" s="18"/>
      <c r="I290" s="18"/>
      <c r="J290" s="11"/>
      <c r="K290" s="42"/>
      <c r="M290" s="2"/>
      <c r="N290" s="59"/>
    </row>
    <row r="291" spans="1:14" ht="13" x14ac:dyDescent="0.15">
      <c r="A291" s="43"/>
      <c r="B291" s="11"/>
      <c r="C291" s="18"/>
      <c r="D291" s="19"/>
      <c r="E291" s="18"/>
      <c r="F291" s="35"/>
      <c r="G291" s="18"/>
      <c r="H291" s="18"/>
      <c r="I291" s="18"/>
      <c r="J291" s="11"/>
      <c r="K291" s="42"/>
      <c r="M291" s="2"/>
      <c r="N291" s="59"/>
    </row>
    <row r="292" spans="1:14" ht="13" x14ac:dyDescent="0.15">
      <c r="A292" s="43"/>
      <c r="B292" s="11"/>
      <c r="C292" s="18"/>
      <c r="D292" s="19"/>
      <c r="E292" s="18"/>
      <c r="F292" s="35"/>
      <c r="G292" s="18"/>
      <c r="H292" s="18"/>
      <c r="I292" s="18"/>
      <c r="J292" s="11"/>
      <c r="K292" s="42"/>
      <c r="M292" s="2"/>
      <c r="N292" s="59"/>
    </row>
    <row r="293" spans="1:14" ht="13" x14ac:dyDescent="0.15">
      <c r="A293" s="43"/>
      <c r="B293" s="11"/>
      <c r="C293" s="18"/>
      <c r="D293" s="19"/>
      <c r="E293" s="18"/>
      <c r="F293" s="35"/>
      <c r="G293" s="18"/>
      <c r="H293" s="18"/>
      <c r="I293" s="18"/>
      <c r="J293" s="11"/>
      <c r="K293" s="42"/>
      <c r="M293" s="2"/>
      <c r="N293" s="59"/>
    </row>
    <row r="294" spans="1:14" ht="13" x14ac:dyDescent="0.15">
      <c r="A294" s="43"/>
      <c r="B294" s="11"/>
      <c r="C294" s="18"/>
      <c r="D294" s="19"/>
      <c r="E294" s="18"/>
      <c r="F294" s="35"/>
      <c r="G294" s="18"/>
      <c r="H294" s="18"/>
      <c r="I294" s="18"/>
      <c r="J294" s="11"/>
      <c r="K294" s="42"/>
      <c r="M294" s="2"/>
      <c r="N294" s="59"/>
    </row>
    <row r="295" spans="1:14" ht="13" x14ac:dyDescent="0.15">
      <c r="A295" s="43"/>
      <c r="B295" s="11"/>
      <c r="C295" s="18"/>
      <c r="D295" s="19"/>
      <c r="E295" s="18"/>
      <c r="F295" s="35"/>
      <c r="G295" s="18"/>
      <c r="H295" s="18"/>
      <c r="I295" s="18"/>
      <c r="J295" s="11"/>
      <c r="K295" s="42"/>
      <c r="M295" s="2"/>
      <c r="N295" s="59"/>
    </row>
    <row r="296" spans="1:14" ht="13" x14ac:dyDescent="0.15">
      <c r="A296" s="43"/>
      <c r="B296" s="11"/>
      <c r="C296" s="18"/>
      <c r="D296" s="19"/>
      <c r="E296" s="18"/>
      <c r="F296" s="35"/>
      <c r="G296" s="18"/>
      <c r="H296" s="18"/>
      <c r="I296" s="18"/>
      <c r="J296" s="11"/>
      <c r="K296" s="42"/>
      <c r="M296" s="2"/>
      <c r="N296" s="59"/>
    </row>
    <row r="297" spans="1:14" ht="13" x14ac:dyDescent="0.15">
      <c r="A297" s="43"/>
      <c r="B297" s="11"/>
      <c r="C297" s="18"/>
      <c r="D297" s="19"/>
      <c r="E297" s="18"/>
      <c r="F297" s="35"/>
      <c r="G297" s="18"/>
      <c r="H297" s="18"/>
      <c r="I297" s="18"/>
      <c r="J297" s="11"/>
      <c r="K297" s="42"/>
      <c r="M297" s="2"/>
      <c r="N297" s="59"/>
    </row>
    <row r="298" spans="1:14" ht="13" x14ac:dyDescent="0.15">
      <c r="A298" s="43"/>
      <c r="B298" s="11"/>
      <c r="C298" s="18"/>
      <c r="D298" s="19"/>
      <c r="E298" s="18"/>
      <c r="F298" s="35"/>
      <c r="G298" s="18"/>
      <c r="H298" s="18"/>
      <c r="I298" s="18"/>
      <c r="J298" s="11"/>
      <c r="K298" s="42"/>
      <c r="M298" s="2"/>
      <c r="N298" s="59"/>
    </row>
    <row r="299" spans="1:14" ht="13" x14ac:dyDescent="0.15">
      <c r="A299" s="43"/>
      <c r="B299" s="11"/>
      <c r="C299" s="18"/>
      <c r="D299" s="19"/>
      <c r="E299" s="18"/>
      <c r="F299" s="35"/>
      <c r="G299" s="18"/>
      <c r="H299" s="18"/>
      <c r="I299" s="18"/>
      <c r="J299" s="11"/>
      <c r="K299" s="42"/>
      <c r="M299" s="2"/>
      <c r="N299" s="59"/>
    </row>
    <row r="300" spans="1:14" ht="13" x14ac:dyDescent="0.15">
      <c r="A300" s="43"/>
      <c r="B300" s="11"/>
      <c r="C300" s="18"/>
      <c r="D300" s="19"/>
      <c r="E300" s="18"/>
      <c r="F300" s="35"/>
      <c r="G300" s="18"/>
      <c r="H300" s="18"/>
      <c r="I300" s="18"/>
      <c r="J300" s="11"/>
      <c r="K300" s="42"/>
      <c r="M300" s="2"/>
      <c r="N300" s="59"/>
    </row>
    <row r="301" spans="1:14" ht="13" x14ac:dyDescent="0.15">
      <c r="A301" s="43"/>
      <c r="B301" s="11"/>
      <c r="C301" s="18"/>
      <c r="D301" s="19"/>
      <c r="E301" s="18"/>
      <c r="F301" s="35"/>
      <c r="G301" s="18"/>
      <c r="H301" s="18"/>
      <c r="I301" s="18"/>
      <c r="J301" s="11"/>
      <c r="K301" s="42"/>
      <c r="M301" s="2"/>
      <c r="N301" s="59"/>
    </row>
    <row r="302" spans="1:14" ht="13" x14ac:dyDescent="0.15">
      <c r="A302" s="43"/>
      <c r="B302" s="11"/>
      <c r="C302" s="18"/>
      <c r="D302" s="19"/>
      <c r="E302" s="18"/>
      <c r="F302" s="35"/>
      <c r="G302" s="18"/>
      <c r="H302" s="18"/>
      <c r="I302" s="18"/>
      <c r="J302" s="11"/>
      <c r="K302" s="42"/>
      <c r="M302" s="2"/>
      <c r="N302" s="59"/>
    </row>
    <row r="303" spans="1:14" ht="13" x14ac:dyDescent="0.15">
      <c r="A303" s="43"/>
      <c r="B303" s="11"/>
      <c r="C303" s="18"/>
      <c r="D303" s="19"/>
      <c r="E303" s="18"/>
      <c r="F303" s="35"/>
      <c r="G303" s="18"/>
      <c r="H303" s="18"/>
      <c r="I303" s="18"/>
      <c r="J303" s="11"/>
      <c r="K303" s="42"/>
      <c r="M303" s="2"/>
      <c r="N303" s="59"/>
    </row>
    <row r="304" spans="1:14" ht="13" x14ac:dyDescent="0.15">
      <c r="A304" s="43"/>
      <c r="B304" s="11"/>
      <c r="C304" s="18"/>
      <c r="D304" s="19"/>
      <c r="E304" s="18"/>
      <c r="F304" s="35"/>
      <c r="G304" s="18"/>
      <c r="H304" s="18"/>
      <c r="I304" s="18"/>
      <c r="J304" s="11"/>
      <c r="K304" s="42"/>
      <c r="M304" s="2"/>
      <c r="N304" s="59"/>
    </row>
    <row r="305" spans="1:14" ht="13" x14ac:dyDescent="0.15">
      <c r="A305" s="43"/>
      <c r="B305" s="11"/>
      <c r="C305" s="18"/>
      <c r="D305" s="19"/>
      <c r="E305" s="18"/>
      <c r="F305" s="35"/>
      <c r="G305" s="18"/>
      <c r="H305" s="18"/>
      <c r="I305" s="18"/>
      <c r="J305" s="11"/>
      <c r="K305" s="42"/>
      <c r="M305" s="2"/>
      <c r="N305" s="59"/>
    </row>
    <row r="306" spans="1:14" ht="13" x14ac:dyDescent="0.15">
      <c r="A306" s="43"/>
      <c r="B306" s="11"/>
      <c r="C306" s="18"/>
      <c r="D306" s="19"/>
      <c r="E306" s="18"/>
      <c r="F306" s="35"/>
      <c r="G306" s="18"/>
      <c r="H306" s="18"/>
      <c r="I306" s="18"/>
      <c r="J306" s="11"/>
      <c r="K306" s="42"/>
      <c r="M306" s="2"/>
      <c r="N306" s="59"/>
    </row>
    <row r="307" spans="1:14" ht="13" x14ac:dyDescent="0.15">
      <c r="A307" s="43"/>
      <c r="B307" s="11"/>
      <c r="C307" s="18"/>
      <c r="D307" s="19"/>
      <c r="E307" s="18"/>
      <c r="F307" s="35"/>
      <c r="G307" s="18"/>
      <c r="H307" s="18"/>
      <c r="I307" s="18"/>
      <c r="J307" s="11"/>
      <c r="K307" s="42"/>
      <c r="M307" s="2"/>
      <c r="N307" s="59"/>
    </row>
    <row r="308" spans="1:14" ht="13" x14ac:dyDescent="0.15">
      <c r="A308" s="43"/>
      <c r="B308" s="11"/>
      <c r="C308" s="18"/>
      <c r="D308" s="19"/>
      <c r="E308" s="18"/>
      <c r="F308" s="35"/>
      <c r="G308" s="18"/>
      <c r="H308" s="18"/>
      <c r="I308" s="18"/>
      <c r="J308" s="11"/>
      <c r="K308" s="42"/>
      <c r="M308" s="2"/>
      <c r="N308" s="59"/>
    </row>
    <row r="309" spans="1:14" ht="13" x14ac:dyDescent="0.15">
      <c r="A309" s="43"/>
      <c r="B309" s="11"/>
      <c r="C309" s="18"/>
      <c r="D309" s="19"/>
      <c r="E309" s="18"/>
      <c r="F309" s="35"/>
      <c r="G309" s="18"/>
      <c r="H309" s="18"/>
      <c r="I309" s="18"/>
      <c r="J309" s="11"/>
      <c r="K309" s="42"/>
      <c r="M309" s="2"/>
      <c r="N309" s="59"/>
    </row>
    <row r="310" spans="1:14" ht="13" x14ac:dyDescent="0.15">
      <c r="A310" s="43"/>
      <c r="B310" s="11"/>
      <c r="C310" s="18"/>
      <c r="D310" s="19"/>
      <c r="E310" s="18"/>
      <c r="F310" s="35"/>
      <c r="G310" s="18"/>
      <c r="H310" s="18"/>
      <c r="I310" s="18"/>
      <c r="J310" s="11"/>
      <c r="K310" s="42"/>
      <c r="M310" s="2"/>
      <c r="N310" s="59"/>
    </row>
    <row r="311" spans="1:14" ht="13" x14ac:dyDescent="0.15">
      <c r="A311" s="43"/>
      <c r="B311" s="11"/>
      <c r="C311" s="18"/>
      <c r="D311" s="19"/>
      <c r="E311" s="18"/>
      <c r="F311" s="35"/>
      <c r="G311" s="18"/>
      <c r="H311" s="18"/>
      <c r="I311" s="18"/>
      <c r="J311" s="11"/>
      <c r="K311" s="42"/>
      <c r="M311" s="2"/>
      <c r="N311" s="59"/>
    </row>
    <row r="312" spans="1:14" ht="13" x14ac:dyDescent="0.15">
      <c r="A312" s="43"/>
      <c r="B312" s="11"/>
      <c r="C312" s="18"/>
      <c r="D312" s="19"/>
      <c r="E312" s="18"/>
      <c r="F312" s="35"/>
      <c r="G312" s="18"/>
      <c r="H312" s="18"/>
      <c r="I312" s="18"/>
      <c r="J312" s="11"/>
      <c r="K312" s="42"/>
      <c r="M312" s="2"/>
      <c r="N312" s="59"/>
    </row>
    <row r="313" spans="1:14" ht="13" x14ac:dyDescent="0.15">
      <c r="A313" s="43"/>
      <c r="B313" s="11"/>
      <c r="C313" s="18"/>
      <c r="D313" s="19"/>
      <c r="E313" s="18"/>
      <c r="F313" s="35"/>
      <c r="G313" s="18"/>
      <c r="H313" s="18"/>
      <c r="I313" s="18"/>
      <c r="J313" s="11"/>
      <c r="K313" s="42"/>
      <c r="M313" s="2"/>
      <c r="N313" s="59"/>
    </row>
    <row r="314" spans="1:14" ht="13" x14ac:dyDescent="0.15">
      <c r="A314" s="43"/>
      <c r="B314" s="11"/>
      <c r="C314" s="18"/>
      <c r="D314" s="19"/>
      <c r="E314" s="18"/>
      <c r="F314" s="35"/>
      <c r="G314" s="18"/>
      <c r="H314" s="18"/>
      <c r="I314" s="18"/>
      <c r="J314" s="11"/>
      <c r="K314" s="42"/>
      <c r="M314" s="2"/>
      <c r="N314" s="59"/>
    </row>
    <row r="315" spans="1:14" ht="13" x14ac:dyDescent="0.15">
      <c r="A315" s="43"/>
      <c r="B315" s="11"/>
      <c r="C315" s="18"/>
      <c r="D315" s="19"/>
      <c r="E315" s="18"/>
      <c r="F315" s="35"/>
      <c r="G315" s="18"/>
      <c r="H315" s="18"/>
      <c r="I315" s="18"/>
      <c r="J315" s="11"/>
      <c r="K315" s="42"/>
      <c r="M315" s="2"/>
      <c r="N315" s="59"/>
    </row>
    <row r="316" spans="1:14" ht="13" x14ac:dyDescent="0.15">
      <c r="A316" s="43"/>
      <c r="B316" s="11"/>
      <c r="C316" s="18"/>
      <c r="D316" s="19"/>
      <c r="E316" s="18"/>
      <c r="F316" s="35"/>
      <c r="G316" s="18"/>
      <c r="H316" s="18"/>
      <c r="I316" s="18"/>
      <c r="J316" s="11"/>
      <c r="K316" s="42"/>
      <c r="M316" s="2"/>
      <c r="N316" s="59"/>
    </row>
    <row r="317" spans="1:14" ht="13" x14ac:dyDescent="0.15">
      <c r="A317" s="43"/>
      <c r="B317" s="11"/>
      <c r="C317" s="18"/>
      <c r="D317" s="19"/>
      <c r="E317" s="18"/>
      <c r="F317" s="35"/>
      <c r="G317" s="18"/>
      <c r="H317" s="18"/>
      <c r="I317" s="18"/>
      <c r="J317" s="11"/>
      <c r="K317" s="42"/>
      <c r="M317" s="2"/>
      <c r="N317" s="59"/>
    </row>
    <row r="318" spans="1:14" ht="13" x14ac:dyDescent="0.15">
      <c r="A318" s="43"/>
      <c r="B318" s="11"/>
      <c r="C318" s="18"/>
      <c r="D318" s="19"/>
      <c r="E318" s="18"/>
      <c r="F318" s="35"/>
      <c r="G318" s="18"/>
      <c r="H318" s="18"/>
      <c r="I318" s="18"/>
      <c r="J318" s="11"/>
      <c r="K318" s="42"/>
      <c r="M318" s="2"/>
      <c r="N318" s="59"/>
    </row>
    <row r="319" spans="1:14" ht="13" x14ac:dyDescent="0.15">
      <c r="A319" s="43"/>
      <c r="B319" s="11"/>
      <c r="C319" s="18"/>
      <c r="D319" s="19"/>
      <c r="E319" s="18"/>
      <c r="F319" s="35"/>
      <c r="G319" s="18"/>
      <c r="H319" s="18"/>
      <c r="I319" s="18"/>
      <c r="J319" s="11"/>
      <c r="K319" s="42"/>
      <c r="M319" s="2"/>
      <c r="N319" s="59"/>
    </row>
    <row r="320" spans="1:14" ht="13" x14ac:dyDescent="0.15">
      <c r="A320" s="43"/>
      <c r="B320" s="11"/>
      <c r="C320" s="18"/>
      <c r="D320" s="19"/>
      <c r="E320" s="18"/>
      <c r="F320" s="35"/>
      <c r="G320" s="18"/>
      <c r="H320" s="18"/>
      <c r="I320" s="18"/>
      <c r="J320" s="11"/>
      <c r="K320" s="42"/>
      <c r="M320" s="2"/>
      <c r="N320" s="59"/>
    </row>
    <row r="321" spans="1:14" ht="13" x14ac:dyDescent="0.15">
      <c r="A321" s="43"/>
      <c r="B321" s="11"/>
      <c r="C321" s="18"/>
      <c r="D321" s="19"/>
      <c r="E321" s="18"/>
      <c r="F321" s="35"/>
      <c r="G321" s="18"/>
      <c r="H321" s="18"/>
      <c r="I321" s="18"/>
      <c r="J321" s="11"/>
      <c r="K321" s="42"/>
      <c r="M321" s="2"/>
      <c r="N321" s="59"/>
    </row>
    <row r="322" spans="1:14" ht="13" x14ac:dyDescent="0.15">
      <c r="A322" s="43"/>
      <c r="B322" s="11"/>
      <c r="C322" s="18"/>
      <c r="D322" s="19"/>
      <c r="E322" s="18"/>
      <c r="F322" s="35"/>
      <c r="G322" s="18"/>
      <c r="H322" s="18"/>
      <c r="I322" s="18"/>
      <c r="J322" s="11"/>
      <c r="K322" s="42"/>
      <c r="M322" s="2"/>
      <c r="N322" s="59"/>
    </row>
    <row r="323" spans="1:14" ht="13" x14ac:dyDescent="0.15">
      <c r="A323" s="43"/>
      <c r="B323" s="11"/>
      <c r="C323" s="18"/>
      <c r="D323" s="19"/>
      <c r="E323" s="18"/>
      <c r="F323" s="35"/>
      <c r="G323" s="18"/>
      <c r="H323" s="18"/>
      <c r="I323" s="18"/>
      <c r="J323" s="11"/>
      <c r="K323" s="42"/>
      <c r="M323" s="2"/>
      <c r="N323" s="59"/>
    </row>
    <row r="324" spans="1:14" ht="13" x14ac:dyDescent="0.15">
      <c r="A324" s="43"/>
      <c r="B324" s="11"/>
      <c r="C324" s="18"/>
      <c r="D324" s="19"/>
      <c r="E324" s="18"/>
      <c r="F324" s="35"/>
      <c r="G324" s="18"/>
      <c r="H324" s="18"/>
      <c r="I324" s="18"/>
      <c r="J324" s="11"/>
      <c r="K324" s="42"/>
      <c r="M324" s="2"/>
      <c r="N324" s="59"/>
    </row>
    <row r="325" spans="1:14" ht="13" x14ac:dyDescent="0.15">
      <c r="A325" s="43"/>
      <c r="B325" s="11"/>
      <c r="C325" s="18"/>
      <c r="D325" s="19"/>
      <c r="E325" s="18"/>
      <c r="F325" s="35"/>
      <c r="G325" s="18"/>
      <c r="H325" s="18"/>
      <c r="I325" s="18"/>
      <c r="J325" s="11"/>
      <c r="K325" s="42"/>
      <c r="M325" s="2"/>
      <c r="N325" s="59"/>
    </row>
    <row r="326" spans="1:14" ht="13" x14ac:dyDescent="0.15">
      <c r="A326" s="43"/>
      <c r="B326" s="11"/>
      <c r="C326" s="18"/>
      <c r="D326" s="19"/>
      <c r="E326" s="18"/>
      <c r="F326" s="35"/>
      <c r="G326" s="18"/>
      <c r="H326" s="18"/>
      <c r="I326" s="18"/>
      <c r="J326" s="11"/>
      <c r="K326" s="42"/>
      <c r="M326" s="2"/>
      <c r="N326" s="59"/>
    </row>
    <row r="327" spans="1:14" ht="13" x14ac:dyDescent="0.15">
      <c r="A327" s="43"/>
      <c r="B327" s="11"/>
      <c r="C327" s="18"/>
      <c r="D327" s="19"/>
      <c r="E327" s="18"/>
      <c r="F327" s="35"/>
      <c r="G327" s="18"/>
      <c r="H327" s="18"/>
      <c r="I327" s="18"/>
      <c r="J327" s="11"/>
      <c r="K327" s="42"/>
      <c r="M327" s="2"/>
      <c r="N327" s="59"/>
    </row>
    <row r="328" spans="1:14" ht="13" x14ac:dyDescent="0.15">
      <c r="A328" s="43"/>
      <c r="B328" s="11"/>
      <c r="C328" s="18"/>
      <c r="D328" s="19"/>
      <c r="E328" s="18"/>
      <c r="F328" s="35"/>
      <c r="G328" s="18"/>
      <c r="H328" s="18"/>
      <c r="I328" s="18"/>
      <c r="J328" s="11"/>
      <c r="K328" s="42"/>
      <c r="M328" s="2"/>
      <c r="N328" s="59"/>
    </row>
    <row r="329" spans="1:14" ht="13" x14ac:dyDescent="0.15">
      <c r="A329" s="43"/>
      <c r="B329" s="11"/>
      <c r="C329" s="18"/>
      <c r="D329" s="19"/>
      <c r="E329" s="18"/>
      <c r="F329" s="35"/>
      <c r="G329" s="18"/>
      <c r="H329" s="18"/>
      <c r="I329" s="18"/>
      <c r="J329" s="11"/>
      <c r="K329" s="42"/>
      <c r="M329" s="2"/>
      <c r="N329" s="59"/>
    </row>
    <row r="330" spans="1:14" ht="13" x14ac:dyDescent="0.15">
      <c r="A330" s="43"/>
      <c r="B330" s="11"/>
      <c r="C330" s="18"/>
      <c r="D330" s="19"/>
      <c r="E330" s="18"/>
      <c r="F330" s="35"/>
      <c r="G330" s="18"/>
      <c r="H330" s="18"/>
      <c r="I330" s="18"/>
      <c r="J330" s="11"/>
      <c r="K330" s="42"/>
      <c r="M330" s="2"/>
      <c r="N330" s="59"/>
    </row>
    <row r="331" spans="1:14" ht="13" x14ac:dyDescent="0.15">
      <c r="A331" s="43"/>
      <c r="B331" s="11"/>
      <c r="C331" s="18"/>
      <c r="D331" s="19"/>
      <c r="E331" s="18"/>
      <c r="F331" s="35"/>
      <c r="G331" s="18"/>
      <c r="H331" s="18"/>
      <c r="I331" s="18"/>
      <c r="J331" s="11"/>
      <c r="K331" s="42"/>
      <c r="M331" s="2"/>
      <c r="N331" s="59"/>
    </row>
    <row r="332" spans="1:14" ht="13" x14ac:dyDescent="0.15">
      <c r="A332" s="43"/>
      <c r="B332" s="11"/>
      <c r="C332" s="18"/>
      <c r="D332" s="19"/>
      <c r="E332" s="18"/>
      <c r="F332" s="35"/>
      <c r="G332" s="18"/>
      <c r="H332" s="18"/>
      <c r="I332" s="18"/>
      <c r="J332" s="11"/>
      <c r="K332" s="42"/>
      <c r="M332" s="2"/>
      <c r="N332" s="59"/>
    </row>
    <row r="333" spans="1:14" ht="13" x14ac:dyDescent="0.15">
      <c r="A333" s="43"/>
      <c r="B333" s="11"/>
      <c r="C333" s="18"/>
      <c r="D333" s="19"/>
      <c r="E333" s="18"/>
      <c r="F333" s="35"/>
      <c r="G333" s="18"/>
      <c r="H333" s="18"/>
      <c r="I333" s="18"/>
      <c r="J333" s="11"/>
      <c r="K333" s="42"/>
      <c r="M333" s="2"/>
      <c r="N333" s="59"/>
    </row>
    <row r="334" spans="1:14" ht="13" x14ac:dyDescent="0.15">
      <c r="A334" s="43"/>
      <c r="B334" s="11"/>
      <c r="C334" s="18"/>
      <c r="D334" s="19"/>
      <c r="E334" s="18"/>
      <c r="F334" s="35"/>
      <c r="G334" s="18"/>
      <c r="H334" s="18"/>
      <c r="I334" s="18"/>
      <c r="J334" s="11"/>
      <c r="K334" s="42"/>
      <c r="M334" s="2"/>
      <c r="N334" s="59"/>
    </row>
    <row r="335" spans="1:14" ht="13" x14ac:dyDescent="0.15">
      <c r="A335" s="43"/>
      <c r="B335" s="11"/>
      <c r="C335" s="18"/>
      <c r="D335" s="19"/>
      <c r="E335" s="18"/>
      <c r="F335" s="35"/>
      <c r="G335" s="18"/>
      <c r="H335" s="18"/>
      <c r="I335" s="18"/>
      <c r="J335" s="11"/>
      <c r="K335" s="42"/>
      <c r="M335" s="2"/>
      <c r="N335" s="59"/>
    </row>
    <row r="336" spans="1:14" ht="13" x14ac:dyDescent="0.15">
      <c r="A336" s="43"/>
      <c r="B336" s="11"/>
      <c r="C336" s="18"/>
      <c r="D336" s="19"/>
      <c r="E336" s="18"/>
      <c r="F336" s="35"/>
      <c r="G336" s="18"/>
      <c r="H336" s="18"/>
      <c r="I336" s="18"/>
      <c r="J336" s="11"/>
      <c r="K336" s="42"/>
      <c r="M336" s="2"/>
      <c r="N336" s="59"/>
    </row>
    <row r="337" spans="1:14" ht="13" x14ac:dyDescent="0.15">
      <c r="A337" s="43"/>
      <c r="B337" s="11"/>
      <c r="C337" s="18"/>
      <c r="D337" s="19"/>
      <c r="E337" s="18"/>
      <c r="F337" s="35"/>
      <c r="G337" s="18"/>
      <c r="H337" s="18"/>
      <c r="I337" s="18"/>
      <c r="J337" s="11"/>
      <c r="K337" s="42"/>
      <c r="M337" s="2"/>
      <c r="N337" s="59"/>
    </row>
    <row r="338" spans="1:14" ht="13" x14ac:dyDescent="0.15">
      <c r="A338" s="43"/>
      <c r="B338" s="11"/>
      <c r="C338" s="18"/>
      <c r="D338" s="19"/>
      <c r="E338" s="18"/>
      <c r="F338" s="35"/>
      <c r="G338" s="18"/>
      <c r="H338" s="18"/>
      <c r="I338" s="18"/>
      <c r="J338" s="11"/>
      <c r="K338" s="42"/>
      <c r="M338" s="2"/>
      <c r="N338" s="59"/>
    </row>
    <row r="339" spans="1:14" ht="13" x14ac:dyDescent="0.15">
      <c r="A339" s="43"/>
      <c r="B339" s="11"/>
      <c r="C339" s="18"/>
      <c r="D339" s="19"/>
      <c r="E339" s="18"/>
      <c r="F339" s="35"/>
      <c r="G339" s="18"/>
      <c r="H339" s="18"/>
      <c r="I339" s="18"/>
      <c r="J339" s="11"/>
      <c r="K339" s="42"/>
      <c r="M339" s="2"/>
      <c r="N339" s="59"/>
    </row>
    <row r="340" spans="1:14" ht="13" x14ac:dyDescent="0.15">
      <c r="A340" s="43"/>
      <c r="B340" s="11"/>
      <c r="C340" s="18"/>
      <c r="D340" s="19"/>
      <c r="E340" s="18"/>
      <c r="F340" s="35"/>
      <c r="G340" s="18"/>
      <c r="H340" s="18"/>
      <c r="I340" s="18"/>
      <c r="J340" s="11"/>
      <c r="K340" s="42"/>
      <c r="M340" s="2"/>
      <c r="N340" s="59"/>
    </row>
    <row r="341" spans="1:14" ht="13" x14ac:dyDescent="0.15">
      <c r="A341" s="43"/>
      <c r="B341" s="11"/>
      <c r="C341" s="18"/>
      <c r="D341" s="19"/>
      <c r="E341" s="18"/>
      <c r="F341" s="35"/>
      <c r="G341" s="18"/>
      <c r="H341" s="18"/>
      <c r="I341" s="18"/>
      <c r="J341" s="11"/>
      <c r="K341" s="42"/>
      <c r="M341" s="2"/>
      <c r="N341" s="59"/>
    </row>
    <row r="342" spans="1:14" ht="13" x14ac:dyDescent="0.15">
      <c r="A342" s="43"/>
      <c r="B342" s="11"/>
      <c r="C342" s="18"/>
      <c r="D342" s="19"/>
      <c r="E342" s="18"/>
      <c r="F342" s="35"/>
      <c r="G342" s="18"/>
      <c r="H342" s="18"/>
      <c r="I342" s="18"/>
      <c r="J342" s="11"/>
      <c r="K342" s="42"/>
      <c r="M342" s="2"/>
      <c r="N342" s="59"/>
    </row>
    <row r="343" spans="1:14" ht="13" x14ac:dyDescent="0.15">
      <c r="A343" s="43"/>
      <c r="B343" s="11"/>
      <c r="C343" s="18"/>
      <c r="D343" s="19"/>
      <c r="E343" s="18"/>
      <c r="F343" s="35"/>
      <c r="G343" s="18"/>
      <c r="H343" s="18"/>
      <c r="I343" s="18"/>
      <c r="J343" s="11"/>
      <c r="K343" s="42"/>
      <c r="M343" s="2"/>
      <c r="N343" s="59"/>
    </row>
    <row r="344" spans="1:14" ht="13" x14ac:dyDescent="0.15">
      <c r="A344" s="43"/>
      <c r="B344" s="11"/>
      <c r="C344" s="18"/>
      <c r="D344" s="19"/>
      <c r="E344" s="18"/>
      <c r="F344" s="35"/>
      <c r="G344" s="18"/>
      <c r="H344" s="18"/>
      <c r="I344" s="18"/>
      <c r="J344" s="11"/>
      <c r="K344" s="42"/>
      <c r="M344" s="2"/>
      <c r="N344" s="59"/>
    </row>
    <row r="345" spans="1:14" ht="13" x14ac:dyDescent="0.15">
      <c r="A345" s="43"/>
      <c r="B345" s="11"/>
      <c r="C345" s="18"/>
      <c r="D345" s="19"/>
      <c r="E345" s="18"/>
      <c r="F345" s="35"/>
      <c r="G345" s="18"/>
      <c r="H345" s="18"/>
      <c r="I345" s="18"/>
      <c r="J345" s="11"/>
      <c r="K345" s="42"/>
      <c r="M345" s="2"/>
      <c r="N345" s="59"/>
    </row>
    <row r="346" spans="1:14" ht="13" x14ac:dyDescent="0.15">
      <c r="A346" s="43"/>
      <c r="B346" s="11"/>
      <c r="C346" s="18"/>
      <c r="D346" s="19"/>
      <c r="E346" s="18"/>
      <c r="F346" s="35"/>
      <c r="G346" s="18"/>
      <c r="H346" s="18"/>
      <c r="I346" s="18"/>
      <c r="J346" s="11"/>
      <c r="K346" s="42"/>
      <c r="M346" s="2"/>
      <c r="N346" s="59"/>
    </row>
    <row r="347" spans="1:14" ht="13" x14ac:dyDescent="0.15">
      <c r="A347" s="43"/>
      <c r="B347" s="11"/>
      <c r="C347" s="18"/>
      <c r="D347" s="19"/>
      <c r="E347" s="18"/>
      <c r="F347" s="35"/>
      <c r="G347" s="18"/>
      <c r="H347" s="18"/>
      <c r="I347" s="18"/>
      <c r="J347" s="11"/>
      <c r="K347" s="42"/>
      <c r="M347" s="2"/>
      <c r="N347" s="59"/>
    </row>
    <row r="348" spans="1:14" ht="13" x14ac:dyDescent="0.15">
      <c r="A348" s="43"/>
      <c r="B348" s="11"/>
      <c r="C348" s="18"/>
      <c r="D348" s="19"/>
      <c r="E348" s="18"/>
      <c r="F348" s="35"/>
      <c r="G348" s="18"/>
      <c r="H348" s="18"/>
      <c r="I348" s="18"/>
      <c r="J348" s="11"/>
      <c r="K348" s="42"/>
      <c r="M348" s="2"/>
      <c r="N348" s="59"/>
    </row>
    <row r="349" spans="1:14" ht="13" x14ac:dyDescent="0.15">
      <c r="A349" s="44"/>
      <c r="B349" s="11"/>
      <c r="C349" s="18"/>
      <c r="D349" s="19"/>
      <c r="E349" s="18"/>
      <c r="F349" s="35"/>
      <c r="G349" s="18"/>
      <c r="H349" s="18"/>
      <c r="I349" s="18"/>
      <c r="J349" s="11"/>
      <c r="K349" s="42"/>
      <c r="M349" s="2"/>
      <c r="N349" s="59"/>
    </row>
    <row r="350" spans="1:14" ht="13" x14ac:dyDescent="0.15">
      <c r="A350" s="44"/>
      <c r="B350" s="11"/>
      <c r="C350" s="18"/>
      <c r="D350" s="19"/>
      <c r="E350" s="18"/>
      <c r="F350" s="35"/>
      <c r="G350" s="18"/>
      <c r="H350" s="18"/>
      <c r="I350" s="18"/>
      <c r="J350" s="11"/>
      <c r="K350" s="42"/>
      <c r="M350" s="2"/>
      <c r="N350" s="59"/>
    </row>
    <row r="351" spans="1:14" ht="13" x14ac:dyDescent="0.15">
      <c r="A351" s="44"/>
      <c r="B351" s="11"/>
      <c r="C351" s="18"/>
      <c r="D351" s="19"/>
      <c r="E351" s="18"/>
      <c r="F351" s="35"/>
      <c r="G351" s="18"/>
      <c r="H351" s="18"/>
      <c r="I351" s="18"/>
      <c r="J351" s="11"/>
      <c r="K351" s="42"/>
      <c r="M351" s="2"/>
      <c r="N351" s="59"/>
    </row>
    <row r="352" spans="1:14" ht="13" x14ac:dyDescent="0.15">
      <c r="A352" s="44"/>
      <c r="B352" s="11"/>
      <c r="C352" s="18"/>
      <c r="D352" s="19"/>
      <c r="E352" s="18"/>
      <c r="F352" s="35"/>
      <c r="G352" s="18"/>
      <c r="H352" s="18"/>
      <c r="I352" s="18"/>
      <c r="J352" s="11"/>
      <c r="K352" s="42"/>
      <c r="M352" s="2"/>
      <c r="N352" s="59"/>
    </row>
    <row r="353" spans="1:14" ht="13" x14ac:dyDescent="0.15">
      <c r="A353" s="44"/>
      <c r="B353" s="11"/>
      <c r="C353" s="18"/>
      <c r="D353" s="19"/>
      <c r="E353" s="18"/>
      <c r="F353" s="35"/>
      <c r="G353" s="18"/>
      <c r="H353" s="18"/>
      <c r="I353" s="18"/>
      <c r="J353" s="11"/>
      <c r="K353" s="42"/>
      <c r="M353" s="2"/>
      <c r="N353" s="59"/>
    </row>
    <row r="354" spans="1:14" ht="13" x14ac:dyDescent="0.15">
      <c r="A354" s="44"/>
      <c r="B354" s="11"/>
      <c r="C354" s="18"/>
      <c r="D354" s="19"/>
      <c r="E354" s="18"/>
      <c r="F354" s="35"/>
      <c r="G354" s="18"/>
      <c r="H354" s="18"/>
      <c r="I354" s="18"/>
      <c r="J354" s="11"/>
      <c r="K354" s="42"/>
      <c r="M354" s="2"/>
      <c r="N354" s="59"/>
    </row>
    <row r="355" spans="1:14" ht="13" x14ac:dyDescent="0.15">
      <c r="A355" s="44"/>
      <c r="B355" s="11"/>
      <c r="C355" s="18"/>
      <c r="D355" s="19"/>
      <c r="E355" s="18"/>
      <c r="F355" s="35"/>
      <c r="G355" s="18"/>
      <c r="H355" s="18"/>
      <c r="I355" s="18"/>
      <c r="J355" s="11"/>
      <c r="K355" s="42"/>
      <c r="M355" s="2"/>
      <c r="N355" s="59"/>
    </row>
    <row r="356" spans="1:14" ht="13" x14ac:dyDescent="0.15">
      <c r="A356" s="44"/>
      <c r="B356" s="11"/>
      <c r="C356" s="18"/>
      <c r="D356" s="19"/>
      <c r="E356" s="18"/>
      <c r="F356" s="35"/>
      <c r="G356" s="18"/>
      <c r="H356" s="18"/>
      <c r="I356" s="18"/>
      <c r="J356" s="11"/>
      <c r="K356" s="42"/>
      <c r="M356" s="2"/>
      <c r="N356" s="59"/>
    </row>
    <row r="357" spans="1:14" ht="13" x14ac:dyDescent="0.15">
      <c r="A357" s="44"/>
      <c r="B357" s="11"/>
      <c r="C357" s="18"/>
      <c r="D357" s="19"/>
      <c r="E357" s="18"/>
      <c r="F357" s="35"/>
      <c r="G357" s="18"/>
      <c r="H357" s="18"/>
      <c r="I357" s="18"/>
      <c r="J357" s="11"/>
      <c r="K357" s="42"/>
      <c r="M357" s="2"/>
      <c r="N357" s="59"/>
    </row>
    <row r="358" spans="1:14" ht="13" x14ac:dyDescent="0.15">
      <c r="A358" s="44"/>
      <c r="B358" s="11"/>
      <c r="C358" s="18"/>
      <c r="D358" s="19"/>
      <c r="E358" s="18"/>
      <c r="F358" s="35"/>
      <c r="G358" s="18"/>
      <c r="H358" s="18"/>
      <c r="I358" s="18"/>
      <c r="J358" s="11"/>
      <c r="K358" s="42"/>
      <c r="M358" s="2"/>
      <c r="N358" s="59"/>
    </row>
    <row r="359" spans="1:14" ht="13" x14ac:dyDescent="0.15">
      <c r="A359" s="44"/>
      <c r="B359" s="11"/>
      <c r="C359" s="18"/>
      <c r="D359" s="19"/>
      <c r="E359" s="18"/>
      <c r="F359" s="35"/>
      <c r="G359" s="18"/>
      <c r="H359" s="18"/>
      <c r="I359" s="18"/>
      <c r="J359" s="11"/>
      <c r="K359" s="42"/>
      <c r="M359" s="2"/>
      <c r="N359" s="59"/>
    </row>
    <row r="360" spans="1:14" ht="13" x14ac:dyDescent="0.15">
      <c r="A360" s="44"/>
      <c r="B360" s="11"/>
      <c r="C360" s="18"/>
      <c r="D360" s="19"/>
      <c r="E360" s="18"/>
      <c r="F360" s="35"/>
      <c r="G360" s="18"/>
      <c r="H360" s="18"/>
      <c r="I360" s="18"/>
      <c r="J360" s="11"/>
      <c r="K360" s="42"/>
      <c r="M360" s="2"/>
      <c r="N360" s="59"/>
    </row>
    <row r="361" spans="1:14" ht="13" x14ac:dyDescent="0.15">
      <c r="A361" s="44"/>
      <c r="B361" s="11"/>
      <c r="C361" s="18"/>
      <c r="D361" s="19"/>
      <c r="E361" s="18"/>
      <c r="F361" s="35"/>
      <c r="G361" s="18"/>
      <c r="H361" s="18"/>
      <c r="I361" s="18"/>
      <c r="J361" s="11"/>
      <c r="K361" s="42"/>
      <c r="M361" s="2"/>
      <c r="N361" s="59"/>
    </row>
    <row r="362" spans="1:14" ht="13" x14ac:dyDescent="0.15">
      <c r="A362" s="44"/>
      <c r="B362" s="11"/>
      <c r="C362" s="18"/>
      <c r="D362" s="19"/>
      <c r="E362" s="18"/>
      <c r="F362" s="35"/>
      <c r="G362" s="18"/>
      <c r="H362" s="18"/>
      <c r="I362" s="18"/>
      <c r="J362" s="11"/>
      <c r="K362" s="42"/>
      <c r="M362" s="2"/>
      <c r="N362" s="59"/>
    </row>
    <row r="363" spans="1:14" ht="13" x14ac:dyDescent="0.15">
      <c r="A363" s="44"/>
      <c r="B363" s="11"/>
      <c r="C363" s="18"/>
      <c r="D363" s="19"/>
      <c r="E363" s="18"/>
      <c r="F363" s="35"/>
      <c r="G363" s="18"/>
      <c r="H363" s="18"/>
      <c r="I363" s="18"/>
      <c r="J363" s="11"/>
      <c r="K363" s="42"/>
      <c r="M363" s="2"/>
      <c r="N363" s="59"/>
    </row>
    <row r="364" spans="1:14" ht="13" x14ac:dyDescent="0.15">
      <c r="A364" s="44"/>
      <c r="B364" s="11"/>
      <c r="C364" s="18"/>
      <c r="D364" s="19"/>
      <c r="E364" s="18"/>
      <c r="F364" s="35"/>
      <c r="G364" s="18"/>
      <c r="H364" s="18"/>
      <c r="I364" s="18"/>
      <c r="J364" s="11"/>
      <c r="K364" s="42"/>
      <c r="M364" s="2"/>
      <c r="N364" s="59"/>
    </row>
    <row r="365" spans="1:14" ht="13" x14ac:dyDescent="0.15">
      <c r="A365" s="44"/>
      <c r="B365" s="11"/>
      <c r="C365" s="18"/>
      <c r="D365" s="19"/>
      <c r="E365" s="18"/>
      <c r="F365" s="35"/>
      <c r="G365" s="18"/>
      <c r="H365" s="18"/>
      <c r="I365" s="18"/>
      <c r="J365" s="11"/>
      <c r="K365" s="42"/>
      <c r="M365" s="2"/>
      <c r="N365" s="59"/>
    </row>
    <row r="366" spans="1:14" ht="13" x14ac:dyDescent="0.15">
      <c r="A366" s="44"/>
      <c r="B366" s="11"/>
      <c r="C366" s="18"/>
      <c r="D366" s="19"/>
      <c r="E366" s="18"/>
      <c r="F366" s="35"/>
      <c r="G366" s="18"/>
      <c r="H366" s="18"/>
      <c r="I366" s="18"/>
      <c r="J366" s="11"/>
      <c r="K366" s="42"/>
      <c r="M366" s="2"/>
      <c r="N366" s="59"/>
    </row>
    <row r="367" spans="1:14" ht="13" x14ac:dyDescent="0.15">
      <c r="A367" s="44"/>
      <c r="B367" s="11"/>
      <c r="C367" s="18"/>
      <c r="D367" s="19"/>
      <c r="E367" s="18"/>
      <c r="F367" s="35"/>
      <c r="G367" s="18"/>
      <c r="H367" s="18"/>
      <c r="I367" s="18"/>
      <c r="J367" s="11"/>
      <c r="K367" s="42"/>
      <c r="M367" s="2"/>
      <c r="N367" s="59"/>
    </row>
    <row r="368" spans="1:14" ht="13" x14ac:dyDescent="0.15">
      <c r="A368" s="44"/>
      <c r="B368" s="11"/>
      <c r="C368" s="18"/>
      <c r="D368" s="19"/>
      <c r="E368" s="18"/>
      <c r="F368" s="35"/>
      <c r="G368" s="18"/>
      <c r="H368" s="18"/>
      <c r="I368" s="18"/>
      <c r="J368" s="11"/>
      <c r="K368" s="42"/>
      <c r="M368" s="2"/>
      <c r="N368" s="59"/>
    </row>
    <row r="369" spans="1:14" ht="13" x14ac:dyDescent="0.15">
      <c r="A369" s="44"/>
      <c r="B369" s="11"/>
      <c r="C369" s="18"/>
      <c r="D369" s="19"/>
      <c r="E369" s="18"/>
      <c r="F369" s="35"/>
      <c r="G369" s="18"/>
      <c r="H369" s="18"/>
      <c r="I369" s="18"/>
      <c r="J369" s="11"/>
      <c r="K369" s="42"/>
      <c r="M369" s="2"/>
      <c r="N369" s="59"/>
    </row>
    <row r="370" spans="1:14" ht="13" x14ac:dyDescent="0.15">
      <c r="A370" s="44"/>
      <c r="B370" s="11"/>
      <c r="C370" s="18"/>
      <c r="D370" s="19"/>
      <c r="E370" s="18"/>
      <c r="F370" s="35"/>
      <c r="G370" s="18"/>
      <c r="H370" s="18"/>
      <c r="I370" s="18"/>
      <c r="J370" s="11"/>
      <c r="K370" s="42"/>
      <c r="M370" s="2"/>
      <c r="N370" s="59"/>
    </row>
    <row r="371" spans="1:14" ht="13" x14ac:dyDescent="0.15">
      <c r="A371" s="44"/>
      <c r="B371" s="11"/>
      <c r="C371" s="18"/>
      <c r="D371" s="19"/>
      <c r="E371" s="18"/>
      <c r="F371" s="35"/>
      <c r="G371" s="18"/>
      <c r="H371" s="18"/>
      <c r="I371" s="18"/>
      <c r="J371" s="11"/>
      <c r="K371" s="42"/>
      <c r="M371" s="2"/>
      <c r="N371" s="59"/>
    </row>
    <row r="372" spans="1:14" ht="13" x14ac:dyDescent="0.15">
      <c r="A372" s="44"/>
      <c r="B372" s="11"/>
      <c r="C372" s="18"/>
      <c r="D372" s="19"/>
      <c r="E372" s="18"/>
      <c r="F372" s="35"/>
      <c r="G372" s="18"/>
      <c r="H372" s="18"/>
      <c r="I372" s="18"/>
      <c r="J372" s="11"/>
      <c r="K372" s="42"/>
      <c r="M372" s="2"/>
      <c r="N372" s="59"/>
    </row>
    <row r="373" spans="1:14" ht="13" x14ac:dyDescent="0.15">
      <c r="A373" s="44"/>
      <c r="B373" s="11"/>
      <c r="C373" s="18"/>
      <c r="D373" s="19"/>
      <c r="E373" s="18"/>
      <c r="F373" s="35"/>
      <c r="G373" s="18"/>
      <c r="H373" s="18"/>
      <c r="I373" s="18"/>
      <c r="J373" s="11"/>
      <c r="K373" s="42"/>
      <c r="M373" s="2"/>
      <c r="N373" s="59"/>
    </row>
    <row r="374" spans="1:14" ht="13" x14ac:dyDescent="0.15">
      <c r="A374" s="44"/>
      <c r="B374" s="11"/>
      <c r="C374" s="18"/>
      <c r="D374" s="19"/>
      <c r="E374" s="18"/>
      <c r="F374" s="35"/>
      <c r="G374" s="18"/>
      <c r="H374" s="18"/>
      <c r="I374" s="18"/>
      <c r="J374" s="11"/>
      <c r="K374" s="42"/>
      <c r="M374" s="2"/>
      <c r="N374" s="59"/>
    </row>
    <row r="375" spans="1:14" ht="13" x14ac:dyDescent="0.15">
      <c r="A375" s="44"/>
      <c r="B375" s="11"/>
      <c r="C375" s="18"/>
      <c r="D375" s="19"/>
      <c r="E375" s="18"/>
      <c r="F375" s="35"/>
      <c r="G375" s="18"/>
      <c r="H375" s="18"/>
      <c r="I375" s="18"/>
      <c r="J375" s="11"/>
      <c r="K375" s="42"/>
      <c r="M375" s="2"/>
      <c r="N375" s="59"/>
    </row>
    <row r="376" spans="1:14" ht="13" x14ac:dyDescent="0.15">
      <c r="A376" s="44"/>
      <c r="B376" s="11"/>
      <c r="C376" s="18"/>
      <c r="D376" s="19"/>
      <c r="E376" s="18"/>
      <c r="F376" s="35"/>
      <c r="G376" s="18"/>
      <c r="H376" s="18"/>
      <c r="I376" s="18"/>
      <c r="J376" s="11"/>
      <c r="K376" s="42"/>
      <c r="M376" s="2"/>
      <c r="N376" s="59"/>
    </row>
    <row r="377" spans="1:14" ht="13" x14ac:dyDescent="0.15">
      <c r="A377" s="44"/>
      <c r="B377" s="11"/>
      <c r="C377" s="18"/>
      <c r="D377" s="19"/>
      <c r="E377" s="18"/>
      <c r="F377" s="35"/>
      <c r="G377" s="18"/>
      <c r="H377" s="18"/>
      <c r="I377" s="18"/>
      <c r="J377" s="11"/>
      <c r="K377" s="42"/>
      <c r="M377" s="2"/>
      <c r="N377" s="59"/>
    </row>
    <row r="378" spans="1:14" ht="13" x14ac:dyDescent="0.15">
      <c r="A378" s="44"/>
      <c r="B378" s="11"/>
      <c r="C378" s="18"/>
      <c r="D378" s="19"/>
      <c r="E378" s="18"/>
      <c r="F378" s="35"/>
      <c r="G378" s="18"/>
      <c r="H378" s="18"/>
      <c r="I378" s="18"/>
      <c r="J378" s="11"/>
      <c r="K378" s="42"/>
      <c r="M378" s="2"/>
      <c r="N378" s="59"/>
    </row>
    <row r="379" spans="1:14" ht="13" x14ac:dyDescent="0.15">
      <c r="A379" s="44"/>
      <c r="B379" s="11"/>
      <c r="C379" s="18"/>
      <c r="D379" s="19"/>
      <c r="E379" s="18"/>
      <c r="F379" s="35"/>
      <c r="G379" s="18"/>
      <c r="H379" s="18"/>
      <c r="I379" s="18"/>
      <c r="J379" s="11"/>
      <c r="K379" s="42"/>
      <c r="M379" s="2"/>
      <c r="N379" s="59"/>
    </row>
    <row r="380" spans="1:14" ht="13" x14ac:dyDescent="0.15">
      <c r="A380" s="44"/>
      <c r="B380" s="11"/>
      <c r="C380" s="18"/>
      <c r="D380" s="19"/>
      <c r="E380" s="18"/>
      <c r="F380" s="35"/>
      <c r="G380" s="18"/>
      <c r="H380" s="18"/>
      <c r="I380" s="18"/>
      <c r="J380" s="11"/>
      <c r="K380" s="42"/>
      <c r="M380" s="2"/>
      <c r="N380" s="59"/>
    </row>
    <row r="381" spans="1:14" ht="13" x14ac:dyDescent="0.15">
      <c r="A381" s="44"/>
      <c r="B381" s="11"/>
      <c r="C381" s="18"/>
      <c r="D381" s="19"/>
      <c r="E381" s="18"/>
      <c r="F381" s="35"/>
      <c r="G381" s="18"/>
      <c r="H381" s="18"/>
      <c r="I381" s="18"/>
      <c r="J381" s="11"/>
      <c r="K381" s="42"/>
      <c r="M381" s="2"/>
      <c r="N381" s="59"/>
    </row>
    <row r="382" spans="1:14" ht="13" x14ac:dyDescent="0.15">
      <c r="A382" s="44"/>
      <c r="B382" s="11"/>
      <c r="C382" s="18"/>
      <c r="D382" s="19"/>
      <c r="E382" s="18"/>
      <c r="F382" s="35"/>
      <c r="G382" s="18"/>
      <c r="H382" s="18"/>
      <c r="I382" s="18"/>
      <c r="J382" s="11"/>
      <c r="K382" s="42"/>
      <c r="M382" s="2"/>
      <c r="N382" s="59"/>
    </row>
    <row r="383" spans="1:14" ht="13" x14ac:dyDescent="0.15">
      <c r="A383" s="44"/>
      <c r="B383" s="11"/>
      <c r="C383" s="18"/>
      <c r="D383" s="19"/>
      <c r="E383" s="18"/>
      <c r="F383" s="35"/>
      <c r="G383" s="18"/>
      <c r="H383" s="18"/>
      <c r="I383" s="18"/>
      <c r="J383" s="11"/>
      <c r="K383" s="42"/>
      <c r="M383" s="2"/>
      <c r="N383" s="59"/>
    </row>
    <row r="384" spans="1:14" ht="13" x14ac:dyDescent="0.15">
      <c r="A384" s="44"/>
      <c r="B384" s="11"/>
      <c r="C384" s="18"/>
      <c r="D384" s="19"/>
      <c r="E384" s="18"/>
      <c r="F384" s="35"/>
      <c r="G384" s="18"/>
      <c r="H384" s="18"/>
      <c r="I384" s="18"/>
      <c r="J384" s="11"/>
      <c r="K384" s="42"/>
      <c r="M384" s="2"/>
      <c r="N384" s="59"/>
    </row>
    <row r="385" spans="1:14" ht="13" x14ac:dyDescent="0.15">
      <c r="A385" s="44"/>
      <c r="B385" s="11"/>
      <c r="C385" s="18"/>
      <c r="D385" s="19"/>
      <c r="E385" s="18"/>
      <c r="F385" s="35"/>
      <c r="G385" s="18"/>
      <c r="H385" s="18"/>
      <c r="I385" s="18"/>
      <c r="J385" s="11"/>
      <c r="K385" s="42"/>
      <c r="M385" s="2"/>
      <c r="N385" s="59"/>
    </row>
    <row r="386" spans="1:14" ht="13" x14ac:dyDescent="0.15">
      <c r="A386" s="44"/>
      <c r="B386" s="11"/>
      <c r="C386" s="18"/>
      <c r="D386" s="19"/>
      <c r="E386" s="18"/>
      <c r="F386" s="35"/>
      <c r="G386" s="18"/>
      <c r="H386" s="18"/>
      <c r="I386" s="18"/>
      <c r="J386" s="11"/>
      <c r="K386" s="42"/>
      <c r="M386" s="2"/>
      <c r="N386" s="59"/>
    </row>
    <row r="387" spans="1:14" ht="13" x14ac:dyDescent="0.15">
      <c r="A387" s="44"/>
      <c r="B387" s="11"/>
      <c r="C387" s="18"/>
      <c r="D387" s="19"/>
      <c r="E387" s="18"/>
      <c r="F387" s="35"/>
      <c r="G387" s="18"/>
      <c r="H387" s="18"/>
      <c r="I387" s="18"/>
      <c r="J387" s="11"/>
      <c r="K387" s="42"/>
      <c r="M387" s="2"/>
      <c r="N387" s="59"/>
    </row>
    <row r="388" spans="1:14" ht="13" x14ac:dyDescent="0.15">
      <c r="A388" s="44"/>
      <c r="B388" s="11"/>
      <c r="C388" s="18"/>
      <c r="D388" s="19"/>
      <c r="E388" s="18"/>
      <c r="F388" s="35"/>
      <c r="G388" s="18"/>
      <c r="H388" s="18"/>
      <c r="I388" s="18"/>
      <c r="J388" s="11"/>
      <c r="K388" s="42"/>
      <c r="M388" s="2"/>
      <c r="N388" s="59"/>
    </row>
    <row r="389" spans="1:14" ht="13" x14ac:dyDescent="0.15">
      <c r="A389" s="44"/>
      <c r="B389" s="11"/>
      <c r="C389" s="18"/>
      <c r="D389" s="19"/>
      <c r="E389" s="18"/>
      <c r="F389" s="35"/>
      <c r="G389" s="18"/>
      <c r="H389" s="18"/>
      <c r="I389" s="18"/>
      <c r="J389" s="11"/>
      <c r="K389" s="42"/>
      <c r="M389" s="2"/>
      <c r="N389" s="59"/>
    </row>
    <row r="390" spans="1:14" ht="13" x14ac:dyDescent="0.15">
      <c r="A390" s="44"/>
      <c r="B390" s="11"/>
      <c r="C390" s="18"/>
      <c r="D390" s="19"/>
      <c r="E390" s="18"/>
      <c r="F390" s="35"/>
      <c r="G390" s="18"/>
      <c r="H390" s="18"/>
      <c r="I390" s="18"/>
      <c r="J390" s="11"/>
      <c r="K390" s="42"/>
      <c r="M390" s="2"/>
      <c r="N390" s="59"/>
    </row>
    <row r="391" spans="1:14" ht="13" x14ac:dyDescent="0.15">
      <c r="A391" s="44"/>
      <c r="B391" s="11"/>
      <c r="C391" s="18"/>
      <c r="D391" s="19"/>
      <c r="E391" s="18"/>
      <c r="F391" s="35"/>
      <c r="G391" s="18"/>
      <c r="H391" s="18"/>
      <c r="I391" s="18"/>
      <c r="J391" s="11"/>
      <c r="K391" s="42"/>
      <c r="M391" s="2"/>
      <c r="N391" s="59"/>
    </row>
    <row r="392" spans="1:14" ht="13" x14ac:dyDescent="0.15">
      <c r="A392" s="44"/>
      <c r="B392" s="11"/>
      <c r="C392" s="18"/>
      <c r="D392" s="19"/>
      <c r="E392" s="18"/>
      <c r="F392" s="35"/>
      <c r="G392" s="18"/>
      <c r="H392" s="18"/>
      <c r="I392" s="18"/>
      <c r="J392" s="11"/>
      <c r="K392" s="42"/>
      <c r="M392" s="2"/>
      <c r="N392" s="59"/>
    </row>
    <row r="393" spans="1:14" ht="13" x14ac:dyDescent="0.15">
      <c r="A393" s="44"/>
      <c r="B393" s="11"/>
      <c r="C393" s="18"/>
      <c r="D393" s="19"/>
      <c r="E393" s="18"/>
      <c r="F393" s="35"/>
      <c r="G393" s="18"/>
      <c r="H393" s="18"/>
      <c r="I393" s="18"/>
      <c r="J393" s="11"/>
      <c r="K393" s="42"/>
      <c r="M393" s="2"/>
      <c r="N393" s="59"/>
    </row>
    <row r="394" spans="1:14" ht="13" x14ac:dyDescent="0.15">
      <c r="A394" s="44"/>
      <c r="B394" s="11"/>
      <c r="C394" s="18"/>
      <c r="D394" s="19"/>
      <c r="E394" s="18"/>
      <c r="F394" s="35"/>
      <c r="G394" s="18"/>
      <c r="H394" s="18"/>
      <c r="I394" s="18"/>
      <c r="J394" s="11"/>
      <c r="K394" s="42"/>
      <c r="M394" s="2"/>
      <c r="N394" s="59"/>
    </row>
    <row r="395" spans="1:14" ht="13" x14ac:dyDescent="0.15">
      <c r="A395" s="44"/>
      <c r="B395" s="11"/>
      <c r="C395" s="18"/>
      <c r="D395" s="19"/>
      <c r="E395" s="18"/>
      <c r="F395" s="35"/>
      <c r="G395" s="18"/>
      <c r="H395" s="18"/>
      <c r="I395" s="18"/>
      <c r="J395" s="11"/>
      <c r="K395" s="42"/>
      <c r="M395" s="2"/>
      <c r="N395" s="59"/>
    </row>
    <row r="396" spans="1:14" ht="13" x14ac:dyDescent="0.15">
      <c r="A396" s="44"/>
      <c r="B396" s="11"/>
      <c r="C396" s="18"/>
      <c r="D396" s="19"/>
      <c r="E396" s="18"/>
      <c r="F396" s="35"/>
      <c r="G396" s="18"/>
      <c r="H396" s="18"/>
      <c r="I396" s="18"/>
      <c r="J396" s="11"/>
      <c r="K396" s="42"/>
      <c r="M396" s="2"/>
      <c r="N396" s="59"/>
    </row>
    <row r="397" spans="1:14" ht="13" x14ac:dyDescent="0.15">
      <c r="A397" s="44"/>
      <c r="B397" s="11"/>
      <c r="C397" s="18"/>
      <c r="D397" s="19"/>
      <c r="E397" s="18"/>
      <c r="F397" s="35"/>
      <c r="G397" s="18"/>
      <c r="H397" s="18"/>
      <c r="I397" s="18"/>
      <c r="J397" s="11"/>
      <c r="K397" s="42"/>
      <c r="M397" s="2"/>
      <c r="N397" s="59"/>
    </row>
    <row r="398" spans="1:14" ht="13" x14ac:dyDescent="0.15">
      <c r="A398" s="44"/>
      <c r="B398" s="11"/>
      <c r="C398" s="18"/>
      <c r="D398" s="19"/>
      <c r="E398" s="18"/>
      <c r="F398" s="35"/>
      <c r="G398" s="18"/>
      <c r="H398" s="18"/>
      <c r="I398" s="18"/>
      <c r="J398" s="11"/>
      <c r="K398" s="42"/>
      <c r="M398" s="2"/>
      <c r="N398" s="59"/>
    </row>
    <row r="399" spans="1:14" ht="13" x14ac:dyDescent="0.15">
      <c r="A399" s="44"/>
      <c r="B399" s="11"/>
      <c r="C399" s="18"/>
      <c r="D399" s="19"/>
      <c r="E399" s="18"/>
      <c r="F399" s="35"/>
      <c r="G399" s="18"/>
      <c r="H399" s="18"/>
      <c r="I399" s="18"/>
      <c r="J399" s="11"/>
      <c r="K399" s="42"/>
      <c r="M399" s="2"/>
      <c r="N399" s="59"/>
    </row>
    <row r="400" spans="1:14" ht="13" x14ac:dyDescent="0.15">
      <c r="A400" s="44"/>
      <c r="B400" s="11"/>
      <c r="C400" s="18"/>
      <c r="D400" s="19"/>
      <c r="E400" s="18"/>
      <c r="F400" s="35"/>
      <c r="G400" s="18"/>
      <c r="H400" s="18"/>
      <c r="I400" s="18"/>
      <c r="J400" s="11"/>
      <c r="K400" s="42"/>
      <c r="M400" s="2"/>
      <c r="N400" s="59"/>
    </row>
    <row r="401" spans="1:14" ht="13" x14ac:dyDescent="0.15">
      <c r="A401" s="44"/>
      <c r="B401" s="11"/>
      <c r="C401" s="18"/>
      <c r="D401" s="19"/>
      <c r="E401" s="18"/>
      <c r="F401" s="35"/>
      <c r="G401" s="18"/>
      <c r="H401" s="18"/>
      <c r="I401" s="18"/>
      <c r="J401" s="11"/>
      <c r="K401" s="42"/>
      <c r="M401" s="2"/>
      <c r="N401" s="59"/>
    </row>
    <row r="402" spans="1:14" ht="13" x14ac:dyDescent="0.15">
      <c r="A402" s="44"/>
      <c r="B402" s="11"/>
      <c r="C402" s="18"/>
      <c r="D402" s="19"/>
      <c r="E402" s="18"/>
      <c r="F402" s="35"/>
      <c r="G402" s="18"/>
      <c r="H402" s="18"/>
      <c r="I402" s="18"/>
      <c r="J402" s="11"/>
      <c r="K402" s="42"/>
      <c r="M402" s="2"/>
      <c r="N402" s="59"/>
    </row>
    <row r="403" spans="1:14" ht="13" x14ac:dyDescent="0.15">
      <c r="A403" s="44"/>
      <c r="B403" s="11"/>
      <c r="C403" s="18"/>
      <c r="D403" s="19"/>
      <c r="E403" s="18"/>
      <c r="F403" s="35"/>
      <c r="G403" s="18"/>
      <c r="H403" s="18"/>
      <c r="I403" s="18"/>
      <c r="J403" s="11"/>
      <c r="K403" s="42"/>
      <c r="M403" s="2"/>
      <c r="N403" s="59"/>
    </row>
    <row r="404" spans="1:14" ht="13" x14ac:dyDescent="0.15">
      <c r="A404" s="44"/>
      <c r="B404" s="11"/>
      <c r="C404" s="18"/>
      <c r="D404" s="19"/>
      <c r="E404" s="18"/>
      <c r="F404" s="35"/>
      <c r="G404" s="18"/>
      <c r="H404" s="18"/>
      <c r="I404" s="18"/>
      <c r="J404" s="11"/>
      <c r="K404" s="42"/>
      <c r="M404" s="2"/>
      <c r="N404" s="59"/>
    </row>
    <row r="405" spans="1:14" ht="13" x14ac:dyDescent="0.15">
      <c r="A405" s="44"/>
      <c r="B405" s="11"/>
      <c r="C405" s="18"/>
      <c r="D405" s="19"/>
      <c r="E405" s="18"/>
      <c r="F405" s="35"/>
      <c r="G405" s="18"/>
      <c r="H405" s="18"/>
      <c r="I405" s="18"/>
      <c r="J405" s="11"/>
      <c r="K405" s="42"/>
      <c r="M405" s="2"/>
      <c r="N405" s="59"/>
    </row>
    <row r="406" spans="1:14" ht="13" x14ac:dyDescent="0.15">
      <c r="A406" s="44"/>
      <c r="B406" s="11"/>
      <c r="C406" s="18"/>
      <c r="D406" s="19"/>
      <c r="E406" s="18"/>
      <c r="F406" s="35"/>
      <c r="G406" s="18"/>
      <c r="H406" s="18"/>
      <c r="I406" s="18"/>
      <c r="J406" s="11"/>
      <c r="K406" s="42"/>
      <c r="M406" s="2"/>
      <c r="N406" s="59"/>
    </row>
    <row r="407" spans="1:14" ht="13" x14ac:dyDescent="0.15">
      <c r="A407" s="44"/>
      <c r="B407" s="11"/>
      <c r="C407" s="18"/>
      <c r="D407" s="19"/>
      <c r="E407" s="18"/>
      <c r="F407" s="35"/>
      <c r="G407" s="18"/>
      <c r="H407" s="18"/>
      <c r="I407" s="18"/>
      <c r="J407" s="11"/>
      <c r="K407" s="42"/>
      <c r="M407" s="2"/>
      <c r="N407" s="59"/>
    </row>
    <row r="408" spans="1:14" ht="13" x14ac:dyDescent="0.15">
      <c r="A408" s="44"/>
      <c r="B408" s="11"/>
      <c r="C408" s="18"/>
      <c r="D408" s="19"/>
      <c r="E408" s="18"/>
      <c r="F408" s="35"/>
      <c r="G408" s="18"/>
      <c r="H408" s="18"/>
      <c r="I408" s="18"/>
      <c r="J408" s="11"/>
      <c r="K408" s="42"/>
      <c r="M408" s="2"/>
      <c r="N408" s="59"/>
    </row>
    <row r="409" spans="1:14" ht="13" x14ac:dyDescent="0.15">
      <c r="A409" s="44"/>
      <c r="B409" s="11"/>
      <c r="C409" s="18"/>
      <c r="D409" s="19"/>
      <c r="E409" s="18"/>
      <c r="F409" s="35"/>
      <c r="G409" s="18"/>
      <c r="H409" s="18"/>
      <c r="I409" s="18"/>
      <c r="J409" s="11"/>
      <c r="K409" s="42"/>
      <c r="M409" s="2"/>
      <c r="N409" s="59"/>
    </row>
    <row r="410" spans="1:14" ht="13" x14ac:dyDescent="0.15">
      <c r="A410" s="44"/>
      <c r="B410" s="11"/>
      <c r="C410" s="18"/>
      <c r="D410" s="19"/>
      <c r="E410" s="18"/>
      <c r="F410" s="35"/>
      <c r="G410" s="18"/>
      <c r="H410" s="18"/>
      <c r="I410" s="18"/>
      <c r="J410" s="11"/>
      <c r="K410" s="42"/>
      <c r="M410" s="2"/>
      <c r="N410" s="59"/>
    </row>
    <row r="411" spans="1:14" ht="13" x14ac:dyDescent="0.15">
      <c r="A411" s="44"/>
      <c r="B411" s="11"/>
      <c r="C411" s="18"/>
      <c r="D411" s="19"/>
      <c r="E411" s="18"/>
      <c r="F411" s="35"/>
      <c r="G411" s="18"/>
      <c r="H411" s="18"/>
      <c r="I411" s="18"/>
      <c r="J411" s="11"/>
      <c r="K411" s="42"/>
      <c r="M411" s="2"/>
      <c r="N411" s="59"/>
    </row>
    <row r="412" spans="1:14" ht="13" x14ac:dyDescent="0.15">
      <c r="A412" s="44"/>
      <c r="B412" s="11"/>
      <c r="C412" s="18"/>
      <c r="D412" s="19"/>
      <c r="E412" s="18"/>
      <c r="F412" s="35"/>
      <c r="G412" s="18"/>
      <c r="H412" s="18"/>
      <c r="I412" s="18"/>
      <c r="J412" s="11"/>
      <c r="K412" s="42"/>
      <c r="M412" s="2"/>
      <c r="N412" s="59"/>
    </row>
    <row r="413" spans="1:14" ht="13" x14ac:dyDescent="0.15">
      <c r="A413" s="44"/>
      <c r="B413" s="11"/>
      <c r="C413" s="18"/>
      <c r="D413" s="19"/>
      <c r="E413" s="18"/>
      <c r="F413" s="35"/>
      <c r="G413" s="18"/>
      <c r="H413" s="18"/>
      <c r="I413" s="18"/>
      <c r="J413" s="11"/>
      <c r="K413" s="42"/>
      <c r="M413" s="2"/>
      <c r="N413" s="59"/>
    </row>
    <row r="414" spans="1:14" ht="13" x14ac:dyDescent="0.15">
      <c r="A414" s="44"/>
      <c r="B414" s="11"/>
      <c r="C414" s="18"/>
      <c r="D414" s="19"/>
      <c r="E414" s="18"/>
      <c r="F414" s="35"/>
      <c r="G414" s="18"/>
      <c r="H414" s="18"/>
      <c r="I414" s="18"/>
      <c r="J414" s="11"/>
      <c r="K414" s="42"/>
      <c r="M414" s="2"/>
      <c r="N414" s="59"/>
    </row>
    <row r="415" spans="1:14" ht="13" x14ac:dyDescent="0.15">
      <c r="A415" s="44"/>
      <c r="B415" s="11"/>
      <c r="C415" s="18"/>
      <c r="D415" s="19"/>
      <c r="E415" s="18"/>
      <c r="F415" s="35"/>
      <c r="G415" s="18"/>
      <c r="H415" s="18"/>
      <c r="I415" s="18"/>
      <c r="J415" s="11"/>
      <c r="K415" s="42"/>
      <c r="M415" s="2"/>
      <c r="N415" s="59"/>
    </row>
    <row r="416" spans="1:14" ht="13" x14ac:dyDescent="0.15">
      <c r="A416" s="44"/>
      <c r="B416" s="11"/>
      <c r="C416" s="18"/>
      <c r="D416" s="19"/>
      <c r="E416" s="18"/>
      <c r="F416" s="35"/>
      <c r="G416" s="18"/>
      <c r="H416" s="18"/>
      <c r="I416" s="18"/>
      <c r="J416" s="11"/>
      <c r="K416" s="42"/>
      <c r="M416" s="2"/>
      <c r="N416" s="59"/>
    </row>
    <row r="417" spans="1:14" ht="13" x14ac:dyDescent="0.15">
      <c r="A417" s="44"/>
      <c r="B417" s="11"/>
      <c r="C417" s="18"/>
      <c r="D417" s="19"/>
      <c r="E417" s="18"/>
      <c r="F417" s="35"/>
      <c r="G417" s="18"/>
      <c r="H417" s="18"/>
      <c r="I417" s="18"/>
      <c r="J417" s="11"/>
      <c r="K417" s="42"/>
      <c r="M417" s="2"/>
      <c r="N417" s="59"/>
    </row>
    <row r="418" spans="1:14" ht="13" x14ac:dyDescent="0.15">
      <c r="A418" s="44"/>
      <c r="B418" s="11"/>
      <c r="C418" s="18"/>
      <c r="D418" s="19"/>
      <c r="E418" s="18"/>
      <c r="F418" s="35"/>
      <c r="G418" s="18"/>
      <c r="H418" s="18"/>
      <c r="I418" s="18"/>
      <c r="J418" s="11"/>
      <c r="K418" s="42"/>
      <c r="M418" s="2"/>
      <c r="N418" s="59"/>
    </row>
    <row r="419" spans="1:14" ht="13" x14ac:dyDescent="0.15">
      <c r="A419" s="44"/>
      <c r="B419" s="11"/>
      <c r="C419" s="18"/>
      <c r="D419" s="19"/>
      <c r="E419" s="18"/>
      <c r="F419" s="35"/>
      <c r="G419" s="18"/>
      <c r="H419" s="18"/>
      <c r="I419" s="18"/>
      <c r="J419" s="11"/>
      <c r="K419" s="42"/>
      <c r="M419" s="2"/>
      <c r="N419" s="59"/>
    </row>
    <row r="420" spans="1:14" ht="13" x14ac:dyDescent="0.15">
      <c r="A420" s="44"/>
      <c r="B420" s="11"/>
      <c r="C420" s="18"/>
      <c r="D420" s="19"/>
      <c r="E420" s="18"/>
      <c r="F420" s="35"/>
      <c r="G420" s="18"/>
      <c r="H420" s="18"/>
      <c r="I420" s="18"/>
      <c r="J420" s="11"/>
      <c r="K420" s="42"/>
      <c r="M420" s="2"/>
      <c r="N420" s="59"/>
    </row>
    <row r="421" spans="1:14" ht="13" x14ac:dyDescent="0.15">
      <c r="A421" s="44"/>
      <c r="B421" s="11"/>
      <c r="C421" s="18"/>
      <c r="D421" s="19"/>
      <c r="E421" s="18"/>
      <c r="F421" s="35"/>
      <c r="G421" s="18"/>
      <c r="H421" s="18"/>
      <c r="I421" s="18"/>
      <c r="J421" s="11"/>
      <c r="K421" s="42"/>
      <c r="M421" s="2"/>
      <c r="N421" s="59"/>
    </row>
    <row r="422" spans="1:14" ht="13" x14ac:dyDescent="0.15">
      <c r="A422" s="44"/>
      <c r="B422" s="11"/>
      <c r="C422" s="18"/>
      <c r="D422" s="19"/>
      <c r="E422" s="18"/>
      <c r="F422" s="35"/>
      <c r="G422" s="18"/>
      <c r="H422" s="18"/>
      <c r="I422" s="18"/>
      <c r="J422" s="11"/>
      <c r="K422" s="42"/>
      <c r="M422" s="2"/>
      <c r="N422" s="59"/>
    </row>
    <row r="423" spans="1:14" ht="13" x14ac:dyDescent="0.15">
      <c r="A423" s="44"/>
      <c r="B423" s="11"/>
      <c r="C423" s="18"/>
      <c r="D423" s="19"/>
      <c r="E423" s="18"/>
      <c r="F423" s="35"/>
      <c r="G423" s="18"/>
      <c r="H423" s="18"/>
      <c r="I423" s="18"/>
      <c r="J423" s="11"/>
      <c r="K423" s="42"/>
      <c r="M423" s="2"/>
      <c r="N423" s="59"/>
    </row>
    <row r="424" spans="1:14" ht="13" x14ac:dyDescent="0.15">
      <c r="A424" s="44"/>
      <c r="B424" s="11"/>
      <c r="C424" s="18"/>
      <c r="D424" s="19"/>
      <c r="E424" s="18"/>
      <c r="F424" s="35"/>
      <c r="G424" s="18"/>
      <c r="H424" s="18"/>
      <c r="I424" s="18"/>
      <c r="J424" s="11"/>
      <c r="K424" s="42"/>
      <c r="M424" s="2"/>
      <c r="N424" s="59"/>
    </row>
    <row r="425" spans="1:14" ht="13" x14ac:dyDescent="0.15">
      <c r="A425" s="44"/>
      <c r="B425" s="11"/>
      <c r="C425" s="18"/>
      <c r="D425" s="19"/>
      <c r="E425" s="18"/>
      <c r="F425" s="35"/>
      <c r="G425" s="18"/>
      <c r="H425" s="18"/>
      <c r="I425" s="18"/>
      <c r="J425" s="11"/>
      <c r="K425" s="42"/>
      <c r="M425" s="2"/>
      <c r="N425" s="59"/>
    </row>
    <row r="426" spans="1:14" ht="13" x14ac:dyDescent="0.15">
      <c r="A426" s="44"/>
      <c r="B426" s="11"/>
      <c r="C426" s="18"/>
      <c r="D426" s="19"/>
      <c r="E426" s="18"/>
      <c r="F426" s="35"/>
      <c r="G426" s="18"/>
      <c r="H426" s="18"/>
      <c r="I426" s="18"/>
      <c r="J426" s="11"/>
      <c r="K426" s="42"/>
      <c r="M426" s="2"/>
      <c r="N426" s="59"/>
    </row>
    <row r="427" spans="1:14" ht="13" x14ac:dyDescent="0.15">
      <c r="A427" s="44"/>
      <c r="B427" s="11"/>
      <c r="C427" s="18"/>
      <c r="D427" s="19"/>
      <c r="E427" s="18"/>
      <c r="F427" s="35"/>
      <c r="G427" s="18"/>
      <c r="H427" s="18"/>
      <c r="I427" s="18"/>
      <c r="J427" s="11"/>
      <c r="K427" s="42"/>
      <c r="M427" s="2"/>
      <c r="N427" s="59"/>
    </row>
    <row r="428" spans="1:14" ht="13" x14ac:dyDescent="0.15">
      <c r="A428" s="44"/>
      <c r="B428" s="11"/>
      <c r="C428" s="18"/>
      <c r="D428" s="19"/>
      <c r="E428" s="18"/>
      <c r="F428" s="35"/>
      <c r="G428" s="18"/>
      <c r="H428" s="18"/>
      <c r="I428" s="18"/>
      <c r="J428" s="11"/>
      <c r="K428" s="42"/>
      <c r="M428" s="2"/>
      <c r="N428" s="59"/>
    </row>
    <row r="429" spans="1:14" ht="13" x14ac:dyDescent="0.15">
      <c r="A429" s="44"/>
      <c r="B429" s="11"/>
      <c r="C429" s="18"/>
      <c r="D429" s="19"/>
      <c r="E429" s="18"/>
      <c r="F429" s="35"/>
      <c r="G429" s="18"/>
      <c r="H429" s="18"/>
      <c r="I429" s="18"/>
      <c r="J429" s="11"/>
      <c r="K429" s="42"/>
      <c r="M429" s="2"/>
      <c r="N429" s="59"/>
    </row>
    <row r="430" spans="1:14" ht="13" x14ac:dyDescent="0.15">
      <c r="A430" s="44"/>
      <c r="B430" s="11"/>
      <c r="C430" s="18"/>
      <c r="D430" s="19"/>
      <c r="E430" s="18"/>
      <c r="F430" s="35"/>
      <c r="G430" s="18"/>
      <c r="H430" s="18"/>
      <c r="I430" s="18"/>
      <c r="J430" s="11"/>
      <c r="K430" s="42"/>
      <c r="M430" s="2"/>
      <c r="N430" s="59"/>
    </row>
    <row r="431" spans="1:14" ht="13" x14ac:dyDescent="0.15">
      <c r="A431" s="44"/>
      <c r="B431" s="11"/>
      <c r="C431" s="18"/>
      <c r="D431" s="19"/>
      <c r="E431" s="18"/>
      <c r="F431" s="35"/>
      <c r="G431" s="18"/>
      <c r="H431" s="18"/>
      <c r="I431" s="18"/>
      <c r="J431" s="11"/>
      <c r="K431" s="42"/>
      <c r="M431" s="2"/>
      <c r="N431" s="59"/>
    </row>
    <row r="432" spans="1:14" ht="13" x14ac:dyDescent="0.15">
      <c r="A432" s="44"/>
      <c r="B432" s="11"/>
      <c r="C432" s="18"/>
      <c r="D432" s="19"/>
      <c r="E432" s="18"/>
      <c r="F432" s="35"/>
      <c r="G432" s="18"/>
      <c r="H432" s="18"/>
      <c r="I432" s="18"/>
      <c r="J432" s="11"/>
      <c r="K432" s="42"/>
      <c r="M432" s="2"/>
      <c r="N432" s="59"/>
    </row>
    <row r="433" spans="1:14" ht="13" x14ac:dyDescent="0.15">
      <c r="A433" s="44"/>
      <c r="B433" s="11"/>
      <c r="C433" s="18"/>
      <c r="D433" s="19"/>
      <c r="E433" s="18"/>
      <c r="F433" s="35"/>
      <c r="G433" s="18"/>
      <c r="H433" s="18"/>
      <c r="I433" s="18"/>
      <c r="J433" s="11"/>
      <c r="K433" s="42"/>
      <c r="M433" s="2"/>
      <c r="N433" s="59"/>
    </row>
    <row r="434" spans="1:14" ht="13" x14ac:dyDescent="0.15">
      <c r="A434" s="44"/>
      <c r="B434" s="11"/>
      <c r="C434" s="18"/>
      <c r="D434" s="19"/>
      <c r="E434" s="18"/>
      <c r="F434" s="35"/>
      <c r="G434" s="18"/>
      <c r="H434" s="18"/>
      <c r="I434" s="18"/>
      <c r="J434" s="11"/>
      <c r="K434" s="42"/>
      <c r="M434" s="2"/>
      <c r="N434" s="59"/>
    </row>
    <row r="435" spans="1:14" ht="13" x14ac:dyDescent="0.15">
      <c r="A435" s="44"/>
      <c r="B435" s="11"/>
      <c r="C435" s="18"/>
      <c r="D435" s="19"/>
      <c r="E435" s="18"/>
      <c r="F435" s="35"/>
      <c r="G435" s="18"/>
      <c r="H435" s="18"/>
      <c r="I435" s="18"/>
      <c r="J435" s="11"/>
      <c r="K435" s="42"/>
      <c r="M435" s="2"/>
      <c r="N435" s="59"/>
    </row>
    <row r="436" spans="1:14" ht="13" x14ac:dyDescent="0.15">
      <c r="A436" s="44"/>
      <c r="B436" s="11"/>
      <c r="C436" s="18"/>
      <c r="D436" s="19"/>
      <c r="E436" s="18"/>
      <c r="F436" s="35"/>
      <c r="G436" s="18"/>
      <c r="H436" s="18"/>
      <c r="I436" s="18"/>
      <c r="J436" s="11"/>
      <c r="K436" s="42"/>
      <c r="M436" s="2"/>
      <c r="N436" s="59"/>
    </row>
    <row r="437" spans="1:14" ht="13" x14ac:dyDescent="0.15">
      <c r="A437" s="44"/>
      <c r="B437" s="11"/>
      <c r="C437" s="18"/>
      <c r="D437" s="19"/>
      <c r="E437" s="18"/>
      <c r="F437" s="35"/>
      <c r="G437" s="18"/>
      <c r="H437" s="18"/>
      <c r="I437" s="18"/>
      <c r="J437" s="11"/>
      <c r="K437" s="42"/>
      <c r="M437" s="2"/>
      <c r="N437" s="59"/>
    </row>
    <row r="438" spans="1:14" ht="13" x14ac:dyDescent="0.15">
      <c r="A438" s="44"/>
      <c r="B438" s="11"/>
      <c r="C438" s="18"/>
      <c r="D438" s="19"/>
      <c r="E438" s="18"/>
      <c r="F438" s="35"/>
      <c r="G438" s="18"/>
      <c r="H438" s="18"/>
      <c r="I438" s="18"/>
      <c r="J438" s="11"/>
      <c r="K438" s="42"/>
      <c r="M438" s="2"/>
      <c r="N438" s="59"/>
    </row>
    <row r="439" spans="1:14" ht="13" x14ac:dyDescent="0.15">
      <c r="A439" s="44"/>
      <c r="B439" s="11"/>
      <c r="C439" s="18"/>
      <c r="D439" s="19"/>
      <c r="E439" s="18"/>
      <c r="F439" s="35"/>
      <c r="G439" s="18"/>
      <c r="H439" s="18"/>
      <c r="I439" s="18"/>
      <c r="J439" s="11"/>
      <c r="K439" s="42"/>
      <c r="M439" s="2"/>
      <c r="N439" s="59"/>
    </row>
    <row r="440" spans="1:14" ht="13" x14ac:dyDescent="0.15">
      <c r="A440" s="44"/>
      <c r="B440" s="11"/>
      <c r="C440" s="18"/>
      <c r="D440" s="19"/>
      <c r="E440" s="18"/>
      <c r="F440" s="35"/>
      <c r="G440" s="18"/>
      <c r="H440" s="18"/>
      <c r="I440" s="18"/>
      <c r="J440" s="11"/>
      <c r="K440" s="42"/>
      <c r="M440" s="2"/>
      <c r="N440" s="59"/>
    </row>
    <row r="441" spans="1:14" ht="13" x14ac:dyDescent="0.15">
      <c r="A441" s="44"/>
      <c r="B441" s="11"/>
      <c r="C441" s="18"/>
      <c r="D441" s="19"/>
      <c r="E441" s="18"/>
      <c r="F441" s="35"/>
      <c r="G441" s="18"/>
      <c r="H441" s="18"/>
      <c r="I441" s="18"/>
      <c r="J441" s="11"/>
      <c r="K441" s="42"/>
      <c r="M441" s="2"/>
      <c r="N441" s="59"/>
    </row>
    <row r="442" spans="1:14" ht="13" x14ac:dyDescent="0.15">
      <c r="A442" s="44"/>
      <c r="B442" s="11"/>
      <c r="C442" s="18"/>
      <c r="D442" s="19"/>
      <c r="E442" s="18"/>
      <c r="F442" s="35"/>
      <c r="G442" s="18"/>
      <c r="H442" s="18"/>
      <c r="I442" s="18"/>
      <c r="J442" s="11"/>
      <c r="K442" s="42"/>
      <c r="M442" s="2"/>
      <c r="N442" s="59"/>
    </row>
    <row r="443" spans="1:14" ht="13" x14ac:dyDescent="0.15">
      <c r="A443" s="44"/>
      <c r="B443" s="11"/>
      <c r="C443" s="18"/>
      <c r="D443" s="19"/>
      <c r="E443" s="18"/>
      <c r="F443" s="35"/>
      <c r="G443" s="18"/>
      <c r="H443" s="18"/>
      <c r="I443" s="18"/>
      <c r="J443" s="11"/>
      <c r="K443" s="42"/>
      <c r="M443" s="2"/>
      <c r="N443" s="59"/>
    </row>
    <row r="444" spans="1:14" ht="13" x14ac:dyDescent="0.15">
      <c r="A444" s="44"/>
      <c r="B444" s="11"/>
      <c r="C444" s="18"/>
      <c r="D444" s="19"/>
      <c r="E444" s="18"/>
      <c r="F444" s="35"/>
      <c r="G444" s="18"/>
      <c r="H444" s="18"/>
      <c r="I444" s="18"/>
      <c r="J444" s="11"/>
      <c r="K444" s="42"/>
      <c r="M444" s="2"/>
      <c r="N444" s="59"/>
    </row>
    <row r="445" spans="1:14" ht="13" x14ac:dyDescent="0.15">
      <c r="A445" s="44"/>
      <c r="B445" s="11"/>
      <c r="C445" s="18"/>
      <c r="D445" s="19"/>
      <c r="E445" s="18"/>
      <c r="F445" s="35"/>
      <c r="G445" s="18"/>
      <c r="H445" s="18"/>
      <c r="I445" s="18"/>
      <c r="J445" s="11"/>
      <c r="K445" s="42"/>
      <c r="M445" s="2"/>
      <c r="N445" s="59"/>
    </row>
    <row r="446" spans="1:14" ht="13" x14ac:dyDescent="0.15">
      <c r="A446" s="44"/>
      <c r="B446" s="11"/>
      <c r="C446" s="18"/>
      <c r="D446" s="19"/>
      <c r="E446" s="18"/>
      <c r="F446" s="35"/>
      <c r="G446" s="18"/>
      <c r="H446" s="18"/>
      <c r="I446" s="18"/>
      <c r="J446" s="11"/>
      <c r="K446" s="42"/>
      <c r="M446" s="2"/>
      <c r="N446" s="59"/>
    </row>
    <row r="447" spans="1:14" ht="13" x14ac:dyDescent="0.15">
      <c r="A447" s="44"/>
      <c r="B447" s="11"/>
      <c r="C447" s="18"/>
      <c r="D447" s="19"/>
      <c r="E447" s="18"/>
      <c r="F447" s="35"/>
      <c r="G447" s="18"/>
      <c r="H447" s="18"/>
      <c r="I447" s="18"/>
      <c r="J447" s="11"/>
      <c r="K447" s="42"/>
      <c r="M447" s="2"/>
      <c r="N447" s="59"/>
    </row>
    <row r="448" spans="1:14" ht="13" x14ac:dyDescent="0.15">
      <c r="A448" s="44"/>
      <c r="B448" s="11"/>
      <c r="C448" s="18"/>
      <c r="D448" s="19"/>
      <c r="E448" s="18"/>
      <c r="F448" s="35"/>
      <c r="G448" s="18"/>
      <c r="H448" s="18"/>
      <c r="I448" s="18"/>
      <c r="J448" s="11"/>
      <c r="K448" s="42"/>
      <c r="M448" s="2"/>
      <c r="N448" s="59"/>
    </row>
    <row r="449" spans="1:14" ht="13" x14ac:dyDescent="0.15">
      <c r="A449" s="44"/>
      <c r="B449" s="11"/>
      <c r="C449" s="18"/>
      <c r="D449" s="19"/>
      <c r="E449" s="18"/>
      <c r="F449" s="35"/>
      <c r="G449" s="18"/>
      <c r="H449" s="18"/>
      <c r="I449" s="18"/>
      <c r="J449" s="11"/>
      <c r="K449" s="42"/>
      <c r="M449" s="2"/>
      <c r="N449" s="59"/>
    </row>
    <row r="450" spans="1:14" ht="13" x14ac:dyDescent="0.15">
      <c r="A450" s="44"/>
      <c r="B450" s="11"/>
      <c r="C450" s="18"/>
      <c r="D450" s="19"/>
      <c r="E450" s="18"/>
      <c r="F450" s="35"/>
      <c r="G450" s="18"/>
      <c r="H450" s="18"/>
      <c r="I450" s="18"/>
      <c r="J450" s="11"/>
      <c r="K450" s="42"/>
      <c r="M450" s="2"/>
      <c r="N450" s="59"/>
    </row>
    <row r="451" spans="1:14" ht="13" x14ac:dyDescent="0.15">
      <c r="A451" s="44"/>
      <c r="B451" s="11"/>
      <c r="C451" s="18"/>
      <c r="D451" s="19"/>
      <c r="E451" s="18"/>
      <c r="F451" s="35"/>
      <c r="G451" s="18"/>
      <c r="H451" s="18"/>
      <c r="I451" s="18"/>
      <c r="J451" s="11"/>
      <c r="K451" s="42"/>
      <c r="M451" s="2"/>
      <c r="N451" s="59"/>
    </row>
    <row r="452" spans="1:14" ht="13" x14ac:dyDescent="0.15">
      <c r="A452" s="44"/>
      <c r="B452" s="11"/>
      <c r="C452" s="18"/>
      <c r="D452" s="19"/>
      <c r="E452" s="18"/>
      <c r="F452" s="35"/>
      <c r="G452" s="18"/>
      <c r="H452" s="18"/>
      <c r="I452" s="18"/>
      <c r="J452" s="11"/>
      <c r="K452" s="42"/>
      <c r="M452" s="2"/>
      <c r="N452" s="59"/>
    </row>
    <row r="453" spans="1:14" ht="13" x14ac:dyDescent="0.15">
      <c r="A453" s="44"/>
      <c r="B453" s="11"/>
      <c r="C453" s="18"/>
      <c r="D453" s="19"/>
      <c r="E453" s="18"/>
      <c r="F453" s="35"/>
      <c r="G453" s="18"/>
      <c r="H453" s="18"/>
      <c r="I453" s="18"/>
      <c r="J453" s="11"/>
      <c r="K453" s="42"/>
      <c r="M453" s="2"/>
      <c r="N453" s="59"/>
    </row>
    <row r="454" spans="1:14" ht="13" x14ac:dyDescent="0.15">
      <c r="A454" s="44"/>
      <c r="B454" s="11"/>
      <c r="C454" s="18"/>
      <c r="D454" s="19"/>
      <c r="E454" s="18"/>
      <c r="F454" s="35"/>
      <c r="G454" s="18"/>
      <c r="H454" s="18"/>
      <c r="I454" s="18"/>
      <c r="J454" s="11"/>
      <c r="K454" s="42"/>
      <c r="M454" s="2"/>
      <c r="N454" s="59"/>
    </row>
    <row r="455" spans="1:14" ht="13" x14ac:dyDescent="0.15">
      <c r="A455" s="44"/>
      <c r="B455" s="11"/>
      <c r="C455" s="18"/>
      <c r="D455" s="19"/>
      <c r="E455" s="18"/>
      <c r="F455" s="35"/>
      <c r="G455" s="18"/>
      <c r="H455" s="18"/>
      <c r="I455" s="18"/>
      <c r="J455" s="11"/>
      <c r="K455" s="42"/>
      <c r="M455" s="2"/>
      <c r="N455" s="59"/>
    </row>
    <row r="456" spans="1:14" ht="13" x14ac:dyDescent="0.15">
      <c r="A456" s="44"/>
      <c r="B456" s="11"/>
      <c r="C456" s="18"/>
      <c r="D456" s="19"/>
      <c r="E456" s="18"/>
      <c r="F456" s="35"/>
      <c r="G456" s="18"/>
      <c r="H456" s="18"/>
      <c r="I456" s="18"/>
      <c r="J456" s="11"/>
      <c r="K456" s="42"/>
      <c r="M456" s="2"/>
      <c r="N456" s="59"/>
    </row>
    <row r="457" spans="1:14" ht="13" x14ac:dyDescent="0.15">
      <c r="A457" s="44"/>
      <c r="B457" s="11"/>
      <c r="C457" s="18"/>
      <c r="D457" s="19"/>
      <c r="E457" s="18"/>
      <c r="F457" s="35"/>
      <c r="G457" s="18"/>
      <c r="H457" s="18"/>
      <c r="I457" s="18"/>
      <c r="J457" s="11"/>
      <c r="K457" s="42"/>
      <c r="M457" s="2"/>
      <c r="N457" s="59"/>
    </row>
    <row r="458" spans="1:14" ht="13" x14ac:dyDescent="0.15">
      <c r="A458" s="44"/>
      <c r="B458" s="11"/>
      <c r="C458" s="18"/>
      <c r="D458" s="19"/>
      <c r="E458" s="18"/>
      <c r="F458" s="35"/>
      <c r="G458" s="18"/>
      <c r="H458" s="18"/>
      <c r="I458" s="18"/>
      <c r="J458" s="11"/>
      <c r="K458" s="42"/>
      <c r="M458" s="2"/>
      <c r="N458" s="59"/>
    </row>
    <row r="459" spans="1:14" ht="13" x14ac:dyDescent="0.15">
      <c r="A459" s="44"/>
      <c r="B459" s="11"/>
      <c r="C459" s="18"/>
      <c r="D459" s="19"/>
      <c r="E459" s="18"/>
      <c r="F459" s="35"/>
      <c r="G459" s="18"/>
      <c r="H459" s="18"/>
      <c r="I459" s="18"/>
      <c r="J459" s="11"/>
      <c r="K459" s="42"/>
      <c r="M459" s="2"/>
      <c r="N459" s="59"/>
    </row>
    <row r="460" spans="1:14" ht="13" x14ac:dyDescent="0.15">
      <c r="A460" s="44"/>
      <c r="B460" s="11"/>
      <c r="C460" s="18"/>
      <c r="D460" s="19"/>
      <c r="E460" s="18"/>
      <c r="F460" s="35"/>
      <c r="G460" s="18"/>
      <c r="H460" s="18"/>
      <c r="I460" s="18"/>
      <c r="J460" s="11"/>
      <c r="K460" s="42"/>
      <c r="M460" s="2"/>
      <c r="N460" s="59"/>
    </row>
    <row r="461" spans="1:14" ht="13" x14ac:dyDescent="0.15">
      <c r="A461" s="44"/>
      <c r="B461" s="11"/>
      <c r="C461" s="18"/>
      <c r="D461" s="19"/>
      <c r="E461" s="18"/>
      <c r="F461" s="35"/>
      <c r="G461" s="18"/>
      <c r="H461" s="18"/>
      <c r="I461" s="18"/>
      <c r="J461" s="11"/>
      <c r="K461" s="42"/>
      <c r="M461" s="2"/>
      <c r="N461" s="59"/>
    </row>
    <row r="462" spans="1:14" ht="13" x14ac:dyDescent="0.15">
      <c r="A462" s="44"/>
      <c r="B462" s="11"/>
      <c r="C462" s="18"/>
      <c r="D462" s="19"/>
      <c r="E462" s="18"/>
      <c r="F462" s="35"/>
      <c r="G462" s="18"/>
      <c r="H462" s="18"/>
      <c r="I462" s="18"/>
      <c r="J462" s="11"/>
      <c r="K462" s="42"/>
      <c r="M462" s="2"/>
      <c r="N462" s="59"/>
    </row>
    <row r="463" spans="1:14" ht="13" x14ac:dyDescent="0.15">
      <c r="A463" s="44"/>
      <c r="B463" s="11"/>
      <c r="C463" s="18"/>
      <c r="D463" s="19"/>
      <c r="E463" s="18"/>
      <c r="F463" s="35"/>
      <c r="G463" s="18"/>
      <c r="H463" s="18"/>
      <c r="I463" s="18"/>
      <c r="J463" s="11"/>
      <c r="K463" s="42"/>
      <c r="M463" s="2"/>
      <c r="N463" s="59"/>
    </row>
    <row r="464" spans="1:14" ht="13" x14ac:dyDescent="0.15">
      <c r="A464" s="44"/>
      <c r="B464" s="11"/>
      <c r="C464" s="18"/>
      <c r="D464" s="19"/>
      <c r="E464" s="18"/>
      <c r="F464" s="35"/>
      <c r="G464" s="18"/>
      <c r="H464" s="18"/>
      <c r="I464" s="18"/>
      <c r="J464" s="11"/>
      <c r="K464" s="42"/>
      <c r="M464" s="2"/>
      <c r="N464" s="59"/>
    </row>
    <row r="465" spans="1:14" ht="13" x14ac:dyDescent="0.15">
      <c r="A465" s="44"/>
      <c r="B465" s="11"/>
      <c r="C465" s="18"/>
      <c r="D465" s="19"/>
      <c r="E465" s="18"/>
      <c r="F465" s="35"/>
      <c r="G465" s="18"/>
      <c r="H465" s="18"/>
      <c r="I465" s="18"/>
      <c r="J465" s="11"/>
      <c r="K465" s="42"/>
      <c r="M465" s="2"/>
      <c r="N465" s="59"/>
    </row>
    <row r="466" spans="1:14" ht="13" x14ac:dyDescent="0.15">
      <c r="A466" s="44"/>
      <c r="B466" s="11"/>
      <c r="C466" s="18"/>
      <c r="D466" s="19"/>
      <c r="E466" s="18"/>
      <c r="F466" s="35"/>
      <c r="G466" s="18"/>
      <c r="H466" s="18"/>
      <c r="I466" s="18"/>
      <c r="J466" s="11"/>
      <c r="K466" s="42"/>
      <c r="M466" s="2"/>
      <c r="N466" s="59"/>
    </row>
    <row r="467" spans="1:14" ht="13" x14ac:dyDescent="0.15">
      <c r="A467" s="44"/>
      <c r="B467" s="11"/>
      <c r="C467" s="18"/>
      <c r="D467" s="19"/>
      <c r="E467" s="18"/>
      <c r="F467" s="35"/>
      <c r="G467" s="18"/>
      <c r="H467" s="18"/>
      <c r="I467" s="18"/>
      <c r="J467" s="11"/>
      <c r="K467" s="42"/>
      <c r="M467" s="2"/>
      <c r="N467" s="59"/>
    </row>
    <row r="468" spans="1:14" ht="13" x14ac:dyDescent="0.15">
      <c r="A468" s="44"/>
      <c r="B468" s="11"/>
      <c r="C468" s="18"/>
      <c r="D468" s="19"/>
      <c r="E468" s="18"/>
      <c r="F468" s="35"/>
      <c r="G468" s="18"/>
      <c r="H468" s="18"/>
      <c r="I468" s="18"/>
      <c r="J468" s="11"/>
      <c r="K468" s="42"/>
      <c r="M468" s="2"/>
      <c r="N468" s="59"/>
    </row>
    <row r="469" spans="1:14" ht="13" x14ac:dyDescent="0.15">
      <c r="A469" s="44"/>
      <c r="B469" s="11"/>
      <c r="C469" s="18"/>
      <c r="D469" s="19"/>
      <c r="E469" s="18"/>
      <c r="F469" s="35"/>
      <c r="G469" s="18"/>
      <c r="H469" s="18"/>
      <c r="I469" s="18"/>
      <c r="J469" s="11"/>
      <c r="K469" s="42"/>
      <c r="M469" s="2"/>
      <c r="N469" s="59"/>
    </row>
    <row r="470" spans="1:14" ht="13" x14ac:dyDescent="0.15">
      <c r="A470" s="44"/>
      <c r="B470" s="11"/>
      <c r="C470" s="18"/>
      <c r="D470" s="19"/>
      <c r="E470" s="18"/>
      <c r="F470" s="35"/>
      <c r="G470" s="18"/>
      <c r="H470" s="18"/>
      <c r="I470" s="18"/>
      <c r="J470" s="11"/>
      <c r="K470" s="42"/>
      <c r="M470" s="2"/>
      <c r="N470" s="59"/>
    </row>
    <row r="471" spans="1:14" ht="13" x14ac:dyDescent="0.15">
      <c r="A471" s="44"/>
      <c r="B471" s="11"/>
      <c r="C471" s="18"/>
      <c r="D471" s="19"/>
      <c r="E471" s="18"/>
      <c r="F471" s="35"/>
      <c r="G471" s="18"/>
      <c r="H471" s="18"/>
      <c r="I471" s="18"/>
      <c r="J471" s="11"/>
      <c r="K471" s="42"/>
      <c r="M471" s="2"/>
      <c r="N471" s="59"/>
    </row>
    <row r="472" spans="1:14" ht="13" x14ac:dyDescent="0.15">
      <c r="A472" s="44"/>
      <c r="B472" s="11"/>
      <c r="C472" s="18"/>
      <c r="D472" s="19"/>
      <c r="E472" s="18"/>
      <c r="F472" s="35"/>
      <c r="G472" s="18"/>
      <c r="H472" s="18"/>
      <c r="I472" s="18"/>
      <c r="J472" s="11"/>
      <c r="K472" s="42"/>
      <c r="M472" s="2"/>
      <c r="N472" s="59"/>
    </row>
    <row r="473" spans="1:14" ht="13" x14ac:dyDescent="0.15">
      <c r="A473" s="44"/>
      <c r="B473" s="11"/>
      <c r="C473" s="18"/>
      <c r="D473" s="19"/>
      <c r="E473" s="18"/>
      <c r="F473" s="35"/>
      <c r="G473" s="18"/>
      <c r="H473" s="18"/>
      <c r="I473" s="18"/>
      <c r="J473" s="11"/>
      <c r="K473" s="42"/>
      <c r="M473" s="2"/>
      <c r="N473" s="59"/>
    </row>
    <row r="474" spans="1:14" ht="13" x14ac:dyDescent="0.15">
      <c r="A474" s="44"/>
      <c r="B474" s="11"/>
      <c r="C474" s="18"/>
      <c r="D474" s="19"/>
      <c r="E474" s="18"/>
      <c r="F474" s="35"/>
      <c r="G474" s="18"/>
      <c r="H474" s="18"/>
      <c r="I474" s="18"/>
      <c r="J474" s="11"/>
      <c r="K474" s="42"/>
      <c r="M474" s="2"/>
      <c r="N474" s="59"/>
    </row>
    <row r="475" spans="1:14" ht="13" x14ac:dyDescent="0.15">
      <c r="A475" s="44"/>
      <c r="B475" s="11"/>
      <c r="C475" s="18"/>
      <c r="D475" s="19"/>
      <c r="E475" s="18"/>
      <c r="F475" s="35"/>
      <c r="G475" s="18"/>
      <c r="H475" s="18"/>
      <c r="I475" s="18"/>
      <c r="J475" s="11"/>
      <c r="K475" s="42"/>
      <c r="M475" s="2"/>
      <c r="N475" s="59"/>
    </row>
    <row r="476" spans="1:14" ht="13" x14ac:dyDescent="0.15">
      <c r="A476" s="44"/>
      <c r="B476" s="11"/>
      <c r="C476" s="18"/>
      <c r="D476" s="19"/>
      <c r="E476" s="18"/>
      <c r="F476" s="35"/>
      <c r="G476" s="18"/>
      <c r="H476" s="18"/>
      <c r="I476" s="18"/>
      <c r="J476" s="11"/>
      <c r="K476" s="42"/>
      <c r="M476" s="2"/>
      <c r="N476" s="59"/>
    </row>
    <row r="477" spans="1:14" ht="13" x14ac:dyDescent="0.15">
      <c r="A477" s="44"/>
      <c r="B477" s="11"/>
      <c r="C477" s="18"/>
      <c r="D477" s="19"/>
      <c r="E477" s="18"/>
      <c r="F477" s="35"/>
      <c r="G477" s="18"/>
      <c r="H477" s="18"/>
      <c r="I477" s="18"/>
      <c r="J477" s="11"/>
      <c r="K477" s="42"/>
      <c r="M477" s="2"/>
      <c r="N477" s="59"/>
    </row>
    <row r="478" spans="1:14" ht="13" x14ac:dyDescent="0.15">
      <c r="A478" s="44"/>
      <c r="B478" s="11"/>
      <c r="C478" s="18"/>
      <c r="D478" s="19"/>
      <c r="E478" s="18"/>
      <c r="F478" s="35"/>
      <c r="G478" s="18"/>
      <c r="H478" s="18"/>
      <c r="I478" s="18"/>
      <c r="J478" s="11"/>
      <c r="K478" s="42"/>
      <c r="M478" s="2"/>
      <c r="N478" s="59"/>
    </row>
    <row r="479" spans="1:14" ht="13" x14ac:dyDescent="0.15">
      <c r="A479" s="44"/>
      <c r="B479" s="11"/>
      <c r="C479" s="18"/>
      <c r="D479" s="19"/>
      <c r="E479" s="18"/>
      <c r="F479" s="35"/>
      <c r="G479" s="18"/>
      <c r="H479" s="18"/>
      <c r="I479" s="18"/>
      <c r="J479" s="11"/>
      <c r="K479" s="42"/>
      <c r="M479" s="2"/>
      <c r="N479" s="59"/>
    </row>
    <row r="480" spans="1:14" ht="13" x14ac:dyDescent="0.15">
      <c r="A480" s="44"/>
      <c r="B480" s="11"/>
      <c r="C480" s="18"/>
      <c r="D480" s="19"/>
      <c r="E480" s="18"/>
      <c r="F480" s="35"/>
      <c r="G480" s="18"/>
      <c r="H480" s="18"/>
      <c r="I480" s="18"/>
      <c r="J480" s="11"/>
      <c r="K480" s="42"/>
      <c r="M480" s="2"/>
      <c r="N480" s="59"/>
    </row>
    <row r="481" spans="1:14" ht="13" x14ac:dyDescent="0.15">
      <c r="A481" s="44"/>
      <c r="B481" s="11"/>
      <c r="C481" s="18"/>
      <c r="D481" s="19"/>
      <c r="E481" s="18"/>
      <c r="F481" s="35"/>
      <c r="G481" s="18"/>
      <c r="H481" s="18"/>
      <c r="I481" s="18"/>
      <c r="J481" s="11"/>
      <c r="K481" s="42"/>
      <c r="M481" s="2"/>
      <c r="N481" s="59"/>
    </row>
    <row r="482" spans="1:14" ht="13" x14ac:dyDescent="0.15">
      <c r="A482" s="44"/>
      <c r="B482" s="11"/>
      <c r="C482" s="18"/>
      <c r="D482" s="19"/>
      <c r="E482" s="18"/>
      <c r="F482" s="35"/>
      <c r="G482" s="18"/>
      <c r="H482" s="18"/>
      <c r="I482" s="18"/>
      <c r="J482" s="11"/>
      <c r="K482" s="42"/>
      <c r="M482" s="2"/>
      <c r="N482" s="59"/>
    </row>
    <row r="483" spans="1:14" ht="13" x14ac:dyDescent="0.15">
      <c r="A483" s="44"/>
      <c r="B483" s="11"/>
      <c r="C483" s="18"/>
      <c r="D483" s="19"/>
      <c r="E483" s="18"/>
      <c r="F483" s="35"/>
      <c r="G483" s="18"/>
      <c r="H483" s="18"/>
      <c r="I483" s="18"/>
      <c r="J483" s="11"/>
      <c r="K483" s="42"/>
      <c r="M483" s="2"/>
      <c r="N483" s="59"/>
    </row>
    <row r="484" spans="1:14" ht="13" x14ac:dyDescent="0.15">
      <c r="A484" s="44"/>
      <c r="B484" s="11"/>
      <c r="C484" s="18"/>
      <c r="D484" s="19"/>
      <c r="E484" s="18"/>
      <c r="F484" s="35"/>
      <c r="G484" s="18"/>
      <c r="H484" s="18"/>
      <c r="I484" s="18"/>
      <c r="J484" s="11"/>
      <c r="K484" s="42"/>
      <c r="M484" s="2"/>
      <c r="N484" s="59"/>
    </row>
    <row r="485" spans="1:14" ht="13" x14ac:dyDescent="0.15">
      <c r="A485" s="44"/>
      <c r="B485" s="11"/>
      <c r="C485" s="18"/>
      <c r="D485" s="19"/>
      <c r="E485" s="18"/>
      <c r="F485" s="35"/>
      <c r="G485" s="18"/>
      <c r="H485" s="18"/>
      <c r="I485" s="18"/>
      <c r="J485" s="11"/>
      <c r="K485" s="42"/>
      <c r="M485" s="2"/>
      <c r="N485" s="59"/>
    </row>
    <row r="486" spans="1:14" ht="13" x14ac:dyDescent="0.15">
      <c r="A486" s="44"/>
      <c r="B486" s="11"/>
      <c r="C486" s="18"/>
      <c r="D486" s="19"/>
      <c r="E486" s="18"/>
      <c r="F486" s="35"/>
      <c r="G486" s="18"/>
      <c r="H486" s="18"/>
      <c r="I486" s="18"/>
      <c r="J486" s="11"/>
      <c r="K486" s="42"/>
      <c r="M486" s="2"/>
      <c r="N486" s="59"/>
    </row>
    <row r="487" spans="1:14" ht="13" x14ac:dyDescent="0.15">
      <c r="A487" s="44"/>
      <c r="B487" s="11"/>
      <c r="C487" s="18"/>
      <c r="D487" s="19"/>
      <c r="E487" s="18"/>
      <c r="F487" s="35"/>
      <c r="G487" s="18"/>
      <c r="H487" s="18"/>
      <c r="I487" s="18"/>
      <c r="J487" s="11"/>
      <c r="K487" s="42"/>
      <c r="M487" s="2"/>
      <c r="N487" s="59"/>
    </row>
    <row r="488" spans="1:14" ht="13" x14ac:dyDescent="0.15">
      <c r="A488" s="44"/>
      <c r="B488" s="11"/>
      <c r="C488" s="18"/>
      <c r="D488" s="19"/>
      <c r="E488" s="18"/>
      <c r="F488" s="35"/>
      <c r="G488" s="18"/>
      <c r="H488" s="18"/>
      <c r="I488" s="18"/>
      <c r="J488" s="11"/>
      <c r="K488" s="42"/>
      <c r="M488" s="2"/>
      <c r="N488" s="59"/>
    </row>
    <row r="489" spans="1:14" ht="13" x14ac:dyDescent="0.15">
      <c r="A489" s="44"/>
      <c r="B489" s="11"/>
      <c r="C489" s="18"/>
      <c r="D489" s="19"/>
      <c r="E489" s="18"/>
      <c r="F489" s="35"/>
      <c r="G489" s="18"/>
      <c r="H489" s="18"/>
      <c r="I489" s="18"/>
      <c r="J489" s="11"/>
      <c r="K489" s="42"/>
      <c r="M489" s="2"/>
      <c r="N489" s="59"/>
    </row>
    <row r="490" spans="1:14" ht="13" x14ac:dyDescent="0.15">
      <c r="A490" s="44"/>
      <c r="B490" s="11"/>
      <c r="C490" s="18"/>
      <c r="D490" s="19"/>
      <c r="E490" s="18"/>
      <c r="F490" s="35"/>
      <c r="G490" s="18"/>
      <c r="H490" s="18"/>
      <c r="I490" s="18"/>
      <c r="J490" s="11"/>
      <c r="K490" s="42"/>
      <c r="M490" s="2"/>
      <c r="N490" s="59"/>
    </row>
    <row r="491" spans="1:14" ht="13" x14ac:dyDescent="0.15">
      <c r="A491" s="44"/>
      <c r="B491" s="11"/>
      <c r="C491" s="18"/>
      <c r="D491" s="19"/>
      <c r="E491" s="18"/>
      <c r="F491" s="35"/>
      <c r="G491" s="18"/>
      <c r="H491" s="18"/>
      <c r="I491" s="18"/>
      <c r="J491" s="11"/>
      <c r="K491" s="42"/>
      <c r="M491" s="2"/>
      <c r="N491" s="59"/>
    </row>
    <row r="492" spans="1:14" ht="13" x14ac:dyDescent="0.15">
      <c r="A492" s="44"/>
      <c r="B492" s="11"/>
      <c r="C492" s="18"/>
      <c r="D492" s="19"/>
      <c r="E492" s="18"/>
      <c r="F492" s="35"/>
      <c r="G492" s="18"/>
      <c r="H492" s="18"/>
      <c r="I492" s="18"/>
      <c r="J492" s="11"/>
      <c r="K492" s="42"/>
      <c r="M492" s="2"/>
      <c r="N492" s="59"/>
    </row>
    <row r="493" spans="1:14" ht="13" x14ac:dyDescent="0.15">
      <c r="A493" s="44"/>
      <c r="B493" s="11"/>
      <c r="C493" s="18"/>
      <c r="D493" s="19"/>
      <c r="E493" s="18"/>
      <c r="F493" s="35"/>
      <c r="G493" s="18"/>
      <c r="H493" s="18"/>
      <c r="I493" s="18"/>
      <c r="J493" s="11"/>
      <c r="K493" s="42"/>
      <c r="M493" s="2"/>
      <c r="N493" s="59"/>
    </row>
    <row r="494" spans="1:14" ht="13" x14ac:dyDescent="0.15">
      <c r="A494" s="44"/>
      <c r="B494" s="11"/>
      <c r="C494" s="18"/>
      <c r="D494" s="19"/>
      <c r="E494" s="18"/>
      <c r="F494" s="35"/>
      <c r="G494" s="18"/>
      <c r="H494" s="18"/>
      <c r="I494" s="18"/>
      <c r="J494" s="11"/>
      <c r="K494" s="42"/>
      <c r="M494" s="2"/>
      <c r="N494" s="59"/>
    </row>
    <row r="495" spans="1:14" ht="13" x14ac:dyDescent="0.15">
      <c r="A495" s="44"/>
      <c r="B495" s="11"/>
      <c r="C495" s="18"/>
      <c r="D495" s="19"/>
      <c r="E495" s="18"/>
      <c r="F495" s="35"/>
      <c r="G495" s="18"/>
      <c r="H495" s="18"/>
      <c r="I495" s="18"/>
      <c r="J495" s="11"/>
      <c r="K495" s="42"/>
      <c r="M495" s="2"/>
      <c r="N495" s="59"/>
    </row>
    <row r="496" spans="1:14" ht="13" x14ac:dyDescent="0.15">
      <c r="A496" s="44"/>
      <c r="B496" s="11"/>
      <c r="C496" s="18"/>
      <c r="D496" s="19"/>
      <c r="E496" s="18"/>
      <c r="F496" s="35"/>
      <c r="G496" s="18"/>
      <c r="H496" s="18"/>
      <c r="I496" s="18"/>
      <c r="J496" s="11"/>
      <c r="K496" s="42"/>
      <c r="M496" s="2"/>
      <c r="N496" s="59"/>
    </row>
    <row r="497" spans="1:14" ht="13" x14ac:dyDescent="0.15">
      <c r="A497" s="44"/>
      <c r="B497" s="11"/>
      <c r="C497" s="18"/>
      <c r="D497" s="19"/>
      <c r="E497" s="18"/>
      <c r="F497" s="35"/>
      <c r="G497" s="18"/>
      <c r="H497" s="18"/>
      <c r="I497" s="18"/>
      <c r="J497" s="11"/>
      <c r="K497" s="42"/>
      <c r="M497" s="2"/>
      <c r="N497" s="59"/>
    </row>
    <row r="498" spans="1:14" ht="13" x14ac:dyDescent="0.15">
      <c r="A498" s="44"/>
      <c r="B498" s="11"/>
      <c r="C498" s="18"/>
      <c r="D498" s="19"/>
      <c r="E498" s="18"/>
      <c r="F498" s="35"/>
      <c r="G498" s="18"/>
      <c r="H498" s="18"/>
      <c r="I498" s="18"/>
      <c r="J498" s="11"/>
      <c r="K498" s="42"/>
      <c r="M498" s="2"/>
      <c r="N498" s="59"/>
    </row>
    <row r="499" spans="1:14" ht="13" x14ac:dyDescent="0.15">
      <c r="A499" s="44"/>
      <c r="B499" s="11"/>
      <c r="C499" s="18"/>
      <c r="D499" s="19"/>
      <c r="E499" s="18"/>
      <c r="F499" s="35"/>
      <c r="G499" s="18"/>
      <c r="H499" s="18"/>
      <c r="I499" s="18"/>
      <c r="J499" s="11"/>
      <c r="K499" s="42"/>
      <c r="M499" s="2"/>
      <c r="N499" s="59"/>
    </row>
    <row r="500" spans="1:14" ht="13" x14ac:dyDescent="0.15">
      <c r="A500" s="44"/>
      <c r="B500" s="11"/>
      <c r="C500" s="18"/>
      <c r="D500" s="19"/>
      <c r="E500" s="18"/>
      <c r="F500" s="35"/>
      <c r="G500" s="18"/>
      <c r="H500" s="18"/>
      <c r="I500" s="18"/>
      <c r="J500" s="11"/>
      <c r="K500" s="42"/>
      <c r="M500" s="2"/>
      <c r="N500" s="59"/>
    </row>
    <row r="501" spans="1:14" ht="13" x14ac:dyDescent="0.15">
      <c r="A501" s="44"/>
      <c r="B501" s="11"/>
      <c r="C501" s="18"/>
      <c r="D501" s="19"/>
      <c r="E501" s="18"/>
      <c r="F501" s="35"/>
      <c r="G501" s="18"/>
      <c r="H501" s="18"/>
      <c r="I501" s="18"/>
      <c r="J501" s="11"/>
      <c r="K501" s="42"/>
      <c r="M501" s="2"/>
      <c r="N501" s="59"/>
    </row>
    <row r="502" spans="1:14" ht="13" x14ac:dyDescent="0.15">
      <c r="A502" s="44"/>
      <c r="B502" s="11"/>
      <c r="C502" s="18"/>
      <c r="D502" s="19"/>
      <c r="E502" s="18"/>
      <c r="F502" s="35"/>
      <c r="G502" s="18"/>
      <c r="H502" s="18"/>
      <c r="I502" s="18"/>
      <c r="J502" s="11"/>
      <c r="K502" s="42"/>
      <c r="M502" s="2"/>
      <c r="N502" s="59"/>
    </row>
    <row r="503" spans="1:14" ht="13" x14ac:dyDescent="0.15">
      <c r="A503" s="44"/>
      <c r="B503" s="11"/>
      <c r="C503" s="18"/>
      <c r="D503" s="19"/>
      <c r="E503" s="18"/>
      <c r="F503" s="35"/>
      <c r="G503" s="18"/>
      <c r="H503" s="18"/>
      <c r="I503" s="18"/>
      <c r="J503" s="11"/>
      <c r="K503" s="42"/>
      <c r="M503" s="2"/>
      <c r="N503" s="59"/>
    </row>
    <row r="504" spans="1:14" ht="13" x14ac:dyDescent="0.15">
      <c r="A504" s="44"/>
      <c r="B504" s="11"/>
      <c r="C504" s="18"/>
      <c r="D504" s="19"/>
      <c r="E504" s="18"/>
      <c r="F504" s="35"/>
      <c r="G504" s="18"/>
      <c r="H504" s="18"/>
      <c r="I504" s="18"/>
      <c r="J504" s="11"/>
      <c r="K504" s="42"/>
      <c r="M504" s="2"/>
      <c r="N504" s="59"/>
    </row>
    <row r="505" spans="1:14" ht="13" x14ac:dyDescent="0.15">
      <c r="A505" s="44"/>
      <c r="B505" s="11"/>
      <c r="C505" s="18"/>
      <c r="D505" s="19"/>
      <c r="E505" s="18"/>
      <c r="F505" s="35"/>
      <c r="G505" s="18"/>
      <c r="H505" s="18"/>
      <c r="I505" s="18"/>
      <c r="J505" s="11"/>
      <c r="K505" s="42"/>
      <c r="M505" s="2"/>
      <c r="N505" s="59"/>
    </row>
    <row r="506" spans="1:14" ht="13" x14ac:dyDescent="0.15">
      <c r="A506" s="44"/>
      <c r="B506" s="11"/>
      <c r="C506" s="18"/>
      <c r="D506" s="19"/>
      <c r="E506" s="18"/>
      <c r="F506" s="35"/>
      <c r="G506" s="18"/>
      <c r="H506" s="18"/>
      <c r="I506" s="18"/>
      <c r="J506" s="11"/>
      <c r="K506" s="42"/>
      <c r="M506" s="2"/>
      <c r="N506" s="59"/>
    </row>
    <row r="507" spans="1:14" ht="13" x14ac:dyDescent="0.15">
      <c r="A507" s="44"/>
      <c r="B507" s="11"/>
      <c r="C507" s="18"/>
      <c r="D507" s="19"/>
      <c r="E507" s="18"/>
      <c r="F507" s="35"/>
      <c r="G507" s="18"/>
      <c r="H507" s="18"/>
      <c r="I507" s="18"/>
      <c r="J507" s="11"/>
      <c r="K507" s="42"/>
      <c r="M507" s="2"/>
      <c r="N507" s="59"/>
    </row>
    <row r="508" spans="1:14" ht="13" x14ac:dyDescent="0.15">
      <c r="A508" s="44"/>
      <c r="B508" s="11"/>
      <c r="C508" s="18"/>
      <c r="D508" s="19"/>
      <c r="E508" s="18"/>
      <c r="F508" s="35"/>
      <c r="G508" s="18"/>
      <c r="H508" s="18"/>
      <c r="I508" s="18"/>
      <c r="J508" s="11"/>
      <c r="K508" s="42"/>
      <c r="M508" s="2"/>
      <c r="N508" s="59"/>
    </row>
    <row r="509" spans="1:14" ht="13" x14ac:dyDescent="0.15">
      <c r="A509" s="44"/>
      <c r="B509" s="11"/>
      <c r="C509" s="18"/>
      <c r="D509" s="19"/>
      <c r="E509" s="18"/>
      <c r="F509" s="35"/>
      <c r="G509" s="18"/>
      <c r="H509" s="18"/>
      <c r="I509" s="18"/>
      <c r="J509" s="11"/>
      <c r="K509" s="42"/>
      <c r="M509" s="2"/>
      <c r="N509" s="59"/>
    </row>
    <row r="510" spans="1:14" ht="13" x14ac:dyDescent="0.15">
      <c r="A510" s="44"/>
      <c r="B510" s="11"/>
      <c r="C510" s="18"/>
      <c r="D510" s="19"/>
      <c r="E510" s="18"/>
      <c r="F510" s="35"/>
      <c r="G510" s="18"/>
      <c r="H510" s="18"/>
      <c r="I510" s="18"/>
      <c r="J510" s="11"/>
      <c r="K510" s="42"/>
      <c r="M510" s="2"/>
      <c r="N510" s="59"/>
    </row>
    <row r="511" spans="1:14" ht="13" x14ac:dyDescent="0.15">
      <c r="A511" s="44"/>
      <c r="B511" s="11"/>
      <c r="C511" s="18"/>
      <c r="D511" s="19"/>
      <c r="E511" s="18"/>
      <c r="F511" s="35"/>
      <c r="G511" s="18"/>
      <c r="H511" s="18"/>
      <c r="I511" s="18"/>
      <c r="J511" s="11"/>
      <c r="K511" s="42"/>
      <c r="M511" s="2"/>
      <c r="N511" s="59"/>
    </row>
    <row r="512" spans="1:14" ht="13" x14ac:dyDescent="0.15">
      <c r="A512" s="44"/>
      <c r="B512" s="11"/>
      <c r="C512" s="18"/>
      <c r="D512" s="19"/>
      <c r="E512" s="18"/>
      <c r="F512" s="35"/>
      <c r="G512" s="18"/>
      <c r="H512" s="18"/>
      <c r="I512" s="18"/>
      <c r="J512" s="11"/>
      <c r="K512" s="42"/>
      <c r="M512" s="2"/>
      <c r="N512" s="59"/>
    </row>
    <row r="513" spans="1:14" ht="13" x14ac:dyDescent="0.15">
      <c r="A513" s="44"/>
      <c r="B513" s="11"/>
      <c r="C513" s="18"/>
      <c r="D513" s="19"/>
      <c r="E513" s="18"/>
      <c r="F513" s="35"/>
      <c r="G513" s="18"/>
      <c r="H513" s="18"/>
      <c r="I513" s="18"/>
      <c r="J513" s="11"/>
      <c r="K513" s="42"/>
      <c r="M513" s="2"/>
      <c r="N513" s="59"/>
    </row>
    <row r="514" spans="1:14" ht="13" x14ac:dyDescent="0.15">
      <c r="A514" s="44"/>
      <c r="B514" s="11"/>
      <c r="C514" s="18"/>
      <c r="D514" s="19"/>
      <c r="E514" s="18"/>
      <c r="F514" s="35"/>
      <c r="G514" s="18"/>
      <c r="H514" s="18"/>
      <c r="I514" s="18"/>
      <c r="J514" s="11"/>
      <c r="K514" s="42"/>
      <c r="M514" s="2"/>
      <c r="N514" s="59"/>
    </row>
    <row r="515" spans="1:14" ht="13" x14ac:dyDescent="0.15">
      <c r="A515" s="44"/>
      <c r="B515" s="11"/>
      <c r="C515" s="18"/>
      <c r="D515" s="19"/>
      <c r="E515" s="18"/>
      <c r="F515" s="35"/>
      <c r="G515" s="18"/>
      <c r="H515" s="18"/>
      <c r="I515" s="18"/>
      <c r="J515" s="11"/>
      <c r="K515" s="42"/>
      <c r="M515" s="2"/>
      <c r="N515" s="59"/>
    </row>
    <row r="516" spans="1:14" ht="13" x14ac:dyDescent="0.15">
      <c r="A516" s="44"/>
      <c r="B516" s="11"/>
      <c r="C516" s="18"/>
      <c r="D516" s="19"/>
      <c r="E516" s="18"/>
      <c r="F516" s="35"/>
      <c r="G516" s="18"/>
      <c r="H516" s="18"/>
      <c r="I516" s="18"/>
      <c r="J516" s="11"/>
      <c r="K516" s="42"/>
      <c r="M516" s="2"/>
      <c r="N516" s="59"/>
    </row>
    <row r="517" spans="1:14" ht="13" x14ac:dyDescent="0.15">
      <c r="A517" s="44"/>
      <c r="B517" s="11"/>
      <c r="C517" s="18"/>
      <c r="D517" s="19"/>
      <c r="E517" s="18"/>
      <c r="F517" s="35"/>
      <c r="G517" s="18"/>
      <c r="H517" s="18"/>
      <c r="I517" s="18"/>
      <c r="J517" s="11"/>
      <c r="K517" s="42"/>
      <c r="M517" s="2"/>
      <c r="N517" s="59"/>
    </row>
    <row r="518" spans="1:14" ht="13" x14ac:dyDescent="0.15">
      <c r="A518" s="44"/>
      <c r="B518" s="11"/>
      <c r="C518" s="18"/>
      <c r="D518" s="19"/>
      <c r="E518" s="18"/>
      <c r="F518" s="35"/>
      <c r="G518" s="18"/>
      <c r="H518" s="18"/>
      <c r="I518" s="18"/>
      <c r="J518" s="11"/>
      <c r="K518" s="42"/>
      <c r="M518" s="2"/>
      <c r="N518" s="59"/>
    </row>
    <row r="519" spans="1:14" ht="13" x14ac:dyDescent="0.15">
      <c r="A519" s="44"/>
      <c r="B519" s="11"/>
      <c r="C519" s="18"/>
      <c r="D519" s="19"/>
      <c r="E519" s="18"/>
      <c r="F519" s="35"/>
      <c r="G519" s="18"/>
      <c r="H519" s="18"/>
      <c r="I519" s="18"/>
      <c r="J519" s="11"/>
      <c r="K519" s="42"/>
      <c r="M519" s="2"/>
      <c r="N519" s="59"/>
    </row>
    <row r="520" spans="1:14" ht="13" x14ac:dyDescent="0.15">
      <c r="A520" s="44"/>
      <c r="B520" s="11"/>
      <c r="C520" s="18"/>
      <c r="D520" s="19"/>
      <c r="E520" s="18"/>
      <c r="F520" s="35"/>
      <c r="G520" s="18"/>
      <c r="H520" s="18"/>
      <c r="I520" s="18"/>
      <c r="J520" s="11"/>
      <c r="K520" s="42"/>
      <c r="M520" s="2"/>
      <c r="N520" s="59"/>
    </row>
    <row r="521" spans="1:14" ht="13" x14ac:dyDescent="0.15">
      <c r="A521" s="44"/>
      <c r="B521" s="11"/>
      <c r="C521" s="18"/>
      <c r="D521" s="19"/>
      <c r="E521" s="18"/>
      <c r="F521" s="35"/>
      <c r="G521" s="18"/>
      <c r="H521" s="18"/>
      <c r="I521" s="18"/>
      <c r="J521" s="11"/>
      <c r="K521" s="42"/>
      <c r="M521" s="2"/>
      <c r="N521" s="59"/>
    </row>
    <row r="522" spans="1:14" ht="13" x14ac:dyDescent="0.15">
      <c r="A522" s="44"/>
      <c r="B522" s="11"/>
      <c r="C522" s="18"/>
      <c r="D522" s="19"/>
      <c r="E522" s="18"/>
      <c r="F522" s="35"/>
      <c r="G522" s="18"/>
      <c r="H522" s="18"/>
      <c r="I522" s="18"/>
      <c r="J522" s="11"/>
      <c r="K522" s="42"/>
      <c r="M522" s="2"/>
      <c r="N522" s="59"/>
    </row>
    <row r="523" spans="1:14" ht="13" x14ac:dyDescent="0.15">
      <c r="A523" s="44"/>
      <c r="B523" s="11"/>
      <c r="C523" s="18"/>
      <c r="D523" s="19"/>
      <c r="E523" s="18"/>
      <c r="F523" s="35"/>
      <c r="G523" s="18"/>
      <c r="H523" s="18"/>
      <c r="I523" s="18"/>
      <c r="J523" s="11"/>
      <c r="K523" s="42"/>
      <c r="M523" s="2"/>
      <c r="N523" s="59"/>
    </row>
    <row r="524" spans="1:14" ht="13" x14ac:dyDescent="0.15">
      <c r="A524" s="44"/>
      <c r="B524" s="11"/>
      <c r="C524" s="18"/>
      <c r="D524" s="19"/>
      <c r="E524" s="18"/>
      <c r="F524" s="35"/>
      <c r="G524" s="18"/>
      <c r="H524" s="18"/>
      <c r="I524" s="18"/>
      <c r="J524" s="11"/>
      <c r="K524" s="42"/>
      <c r="M524" s="2"/>
      <c r="N524" s="59"/>
    </row>
    <row r="525" spans="1:14" ht="13" x14ac:dyDescent="0.15">
      <c r="A525" s="44"/>
      <c r="B525" s="11"/>
      <c r="C525" s="18"/>
      <c r="D525" s="19"/>
      <c r="E525" s="18"/>
      <c r="F525" s="35"/>
      <c r="G525" s="18"/>
      <c r="H525" s="18"/>
      <c r="I525" s="18"/>
      <c r="J525" s="11"/>
      <c r="K525" s="42"/>
      <c r="M525" s="2"/>
      <c r="N525" s="59"/>
    </row>
    <row r="526" spans="1:14" ht="13" x14ac:dyDescent="0.15">
      <c r="A526" s="44"/>
      <c r="B526" s="11"/>
      <c r="C526" s="18"/>
      <c r="D526" s="19"/>
      <c r="E526" s="18"/>
      <c r="F526" s="35"/>
      <c r="G526" s="18"/>
      <c r="H526" s="18"/>
      <c r="I526" s="18"/>
      <c r="J526" s="11"/>
      <c r="K526" s="42"/>
      <c r="M526" s="2"/>
      <c r="N526" s="59"/>
    </row>
    <row r="527" spans="1:14" ht="13" x14ac:dyDescent="0.15">
      <c r="A527" s="44"/>
      <c r="B527" s="11"/>
      <c r="C527" s="18"/>
      <c r="D527" s="19"/>
      <c r="E527" s="18"/>
      <c r="F527" s="35"/>
      <c r="G527" s="18"/>
      <c r="H527" s="18"/>
      <c r="I527" s="18"/>
      <c r="J527" s="11"/>
      <c r="K527" s="42"/>
      <c r="M527" s="2"/>
      <c r="N527" s="59"/>
    </row>
    <row r="528" spans="1:14" ht="13" x14ac:dyDescent="0.15">
      <c r="A528" s="44"/>
      <c r="B528" s="11"/>
      <c r="C528" s="18"/>
      <c r="D528" s="19"/>
      <c r="E528" s="18"/>
      <c r="F528" s="35"/>
      <c r="G528" s="18"/>
      <c r="H528" s="18"/>
      <c r="I528" s="18"/>
      <c r="J528" s="11"/>
      <c r="K528" s="42"/>
      <c r="M528" s="2"/>
      <c r="N528" s="59"/>
    </row>
    <row r="529" spans="1:14" ht="13" x14ac:dyDescent="0.15">
      <c r="A529" s="44"/>
      <c r="B529" s="11"/>
      <c r="C529" s="18"/>
      <c r="D529" s="19"/>
      <c r="E529" s="18"/>
      <c r="F529" s="35"/>
      <c r="G529" s="18"/>
      <c r="H529" s="18"/>
      <c r="I529" s="18"/>
      <c r="J529" s="11"/>
      <c r="K529" s="42"/>
      <c r="M529" s="2"/>
      <c r="N529" s="59"/>
    </row>
    <row r="530" spans="1:14" ht="13" x14ac:dyDescent="0.15">
      <c r="A530" s="44"/>
      <c r="B530" s="11"/>
      <c r="C530" s="18"/>
      <c r="D530" s="19"/>
      <c r="E530" s="18"/>
      <c r="F530" s="35"/>
      <c r="G530" s="18"/>
      <c r="H530" s="18"/>
      <c r="I530" s="18"/>
      <c r="J530" s="11"/>
      <c r="K530" s="42"/>
      <c r="M530" s="2"/>
      <c r="N530" s="59"/>
    </row>
    <row r="531" spans="1:14" ht="13" x14ac:dyDescent="0.15">
      <c r="A531" s="44"/>
      <c r="B531" s="11"/>
      <c r="C531" s="18"/>
      <c r="D531" s="19"/>
      <c r="E531" s="18"/>
      <c r="F531" s="35"/>
      <c r="G531" s="18"/>
      <c r="H531" s="18"/>
      <c r="I531" s="18"/>
      <c r="J531" s="11"/>
      <c r="K531" s="42"/>
      <c r="M531" s="2"/>
      <c r="N531" s="59"/>
    </row>
    <row r="532" spans="1:14" ht="13" x14ac:dyDescent="0.15">
      <c r="A532" s="44"/>
      <c r="B532" s="11"/>
      <c r="C532" s="18"/>
      <c r="D532" s="19"/>
      <c r="E532" s="18"/>
      <c r="F532" s="35"/>
      <c r="G532" s="18"/>
      <c r="H532" s="18"/>
      <c r="I532" s="18"/>
      <c r="J532" s="11"/>
      <c r="K532" s="42"/>
      <c r="M532" s="2"/>
      <c r="N532" s="59"/>
    </row>
    <row r="533" spans="1:14" ht="13" x14ac:dyDescent="0.15">
      <c r="A533" s="44"/>
      <c r="B533" s="11"/>
      <c r="C533" s="18"/>
      <c r="D533" s="19"/>
      <c r="E533" s="18"/>
      <c r="F533" s="35"/>
      <c r="G533" s="18"/>
      <c r="H533" s="18"/>
      <c r="I533" s="18"/>
      <c r="J533" s="11"/>
      <c r="K533" s="42"/>
      <c r="M533" s="2"/>
      <c r="N533" s="59"/>
    </row>
    <row r="534" spans="1:14" ht="13" x14ac:dyDescent="0.15">
      <c r="A534" s="44"/>
      <c r="B534" s="11"/>
      <c r="C534" s="18"/>
      <c r="D534" s="19"/>
      <c r="E534" s="18"/>
      <c r="F534" s="35"/>
      <c r="G534" s="18"/>
      <c r="H534" s="18"/>
      <c r="I534" s="18"/>
      <c r="J534" s="11"/>
      <c r="K534" s="42"/>
      <c r="M534" s="2"/>
      <c r="N534" s="59"/>
    </row>
    <row r="535" spans="1:14" ht="13" x14ac:dyDescent="0.15">
      <c r="A535" s="44"/>
      <c r="B535" s="11"/>
      <c r="C535" s="18"/>
      <c r="D535" s="19"/>
      <c r="E535" s="18"/>
      <c r="F535" s="35"/>
      <c r="G535" s="18"/>
      <c r="H535" s="18"/>
      <c r="I535" s="18"/>
      <c r="J535" s="11"/>
      <c r="K535" s="42"/>
      <c r="M535" s="2"/>
      <c r="N535" s="59"/>
    </row>
    <row r="536" spans="1:14" ht="13" x14ac:dyDescent="0.15">
      <c r="A536" s="44"/>
      <c r="B536" s="11"/>
      <c r="C536" s="18"/>
      <c r="D536" s="19"/>
      <c r="E536" s="18"/>
      <c r="F536" s="35"/>
      <c r="G536" s="18"/>
      <c r="H536" s="18"/>
      <c r="I536" s="18"/>
      <c r="J536" s="11"/>
      <c r="K536" s="42"/>
      <c r="M536" s="2"/>
      <c r="N536" s="59"/>
    </row>
    <row r="537" spans="1:14" ht="13" x14ac:dyDescent="0.15">
      <c r="A537" s="44"/>
      <c r="B537" s="11"/>
      <c r="C537" s="18"/>
      <c r="D537" s="19"/>
      <c r="E537" s="18"/>
      <c r="F537" s="35"/>
      <c r="G537" s="18"/>
      <c r="H537" s="18"/>
      <c r="I537" s="18"/>
      <c r="J537" s="11"/>
      <c r="K537" s="42"/>
      <c r="M537" s="2"/>
      <c r="N537" s="59"/>
    </row>
    <row r="538" spans="1:14" ht="13" x14ac:dyDescent="0.15">
      <c r="A538" s="44"/>
      <c r="B538" s="11"/>
      <c r="C538" s="18"/>
      <c r="D538" s="19"/>
      <c r="E538" s="18"/>
      <c r="F538" s="35"/>
      <c r="G538" s="18"/>
      <c r="H538" s="18"/>
      <c r="I538" s="18"/>
      <c r="J538" s="11"/>
      <c r="K538" s="42"/>
      <c r="M538" s="2"/>
      <c r="N538" s="59"/>
    </row>
    <row r="539" spans="1:14" ht="13" x14ac:dyDescent="0.15">
      <c r="A539" s="44"/>
      <c r="B539" s="11"/>
      <c r="C539" s="18"/>
      <c r="D539" s="19"/>
      <c r="E539" s="18"/>
      <c r="F539" s="35"/>
      <c r="G539" s="18"/>
      <c r="H539" s="18"/>
      <c r="I539" s="18"/>
      <c r="J539" s="11"/>
      <c r="K539" s="42"/>
      <c r="M539" s="2"/>
      <c r="N539" s="59"/>
    </row>
    <row r="540" spans="1:14" ht="13" x14ac:dyDescent="0.15">
      <c r="A540" s="44"/>
      <c r="B540" s="11"/>
      <c r="C540" s="18"/>
      <c r="D540" s="19"/>
      <c r="E540" s="18"/>
      <c r="F540" s="35"/>
      <c r="G540" s="18"/>
      <c r="H540" s="18"/>
      <c r="I540" s="18"/>
      <c r="J540" s="11"/>
      <c r="K540" s="42"/>
      <c r="M540" s="2"/>
      <c r="N540" s="59"/>
    </row>
    <row r="541" spans="1:14" ht="13" x14ac:dyDescent="0.15">
      <c r="A541" s="44"/>
      <c r="B541" s="11"/>
      <c r="C541" s="18"/>
      <c r="D541" s="19"/>
      <c r="E541" s="18"/>
      <c r="F541" s="35"/>
      <c r="G541" s="18"/>
      <c r="H541" s="18"/>
      <c r="I541" s="18"/>
      <c r="J541" s="11"/>
      <c r="K541" s="42"/>
      <c r="M541" s="2"/>
      <c r="N541" s="59"/>
    </row>
    <row r="542" spans="1:14" ht="13" x14ac:dyDescent="0.15">
      <c r="A542" s="44"/>
      <c r="B542" s="11"/>
      <c r="C542" s="18"/>
      <c r="D542" s="19"/>
      <c r="E542" s="18"/>
      <c r="F542" s="35"/>
      <c r="G542" s="18"/>
      <c r="H542" s="18"/>
      <c r="I542" s="18"/>
      <c r="J542" s="11"/>
      <c r="K542" s="42"/>
      <c r="M542" s="2"/>
      <c r="N542" s="59"/>
    </row>
    <row r="543" spans="1:14" ht="13" x14ac:dyDescent="0.15">
      <c r="A543" s="44"/>
      <c r="B543" s="11"/>
      <c r="C543" s="18"/>
      <c r="D543" s="19"/>
      <c r="E543" s="18"/>
      <c r="F543" s="35"/>
      <c r="G543" s="18"/>
      <c r="H543" s="18"/>
      <c r="I543" s="18"/>
      <c r="J543" s="11"/>
      <c r="K543" s="42"/>
      <c r="M543" s="2"/>
      <c r="N543" s="59"/>
    </row>
    <row r="544" spans="1:14" ht="13" x14ac:dyDescent="0.15">
      <c r="A544" s="44"/>
      <c r="B544" s="11"/>
      <c r="C544" s="18"/>
      <c r="D544" s="19"/>
      <c r="E544" s="18"/>
      <c r="F544" s="35"/>
      <c r="G544" s="18"/>
      <c r="H544" s="18"/>
      <c r="I544" s="18"/>
      <c r="J544" s="11"/>
      <c r="K544" s="42"/>
      <c r="M544" s="2"/>
      <c r="N544" s="59"/>
    </row>
    <row r="545" spans="1:14" ht="13" x14ac:dyDescent="0.15">
      <c r="A545" s="44"/>
      <c r="B545" s="11"/>
      <c r="C545" s="18"/>
      <c r="D545" s="19"/>
      <c r="E545" s="18"/>
      <c r="F545" s="35"/>
      <c r="G545" s="18"/>
      <c r="H545" s="18"/>
      <c r="I545" s="18"/>
      <c r="J545" s="11"/>
      <c r="K545" s="42"/>
      <c r="M545" s="2"/>
      <c r="N545" s="59"/>
    </row>
    <row r="546" spans="1:14" ht="13" x14ac:dyDescent="0.15">
      <c r="A546" s="44"/>
      <c r="B546" s="11"/>
      <c r="C546" s="18"/>
      <c r="D546" s="19"/>
      <c r="E546" s="18"/>
      <c r="F546" s="35"/>
      <c r="G546" s="18"/>
      <c r="H546" s="18"/>
      <c r="I546" s="18"/>
      <c r="J546" s="11"/>
      <c r="K546" s="42"/>
      <c r="M546" s="2"/>
      <c r="N546" s="59"/>
    </row>
    <row r="547" spans="1:14" ht="13" x14ac:dyDescent="0.15">
      <c r="A547" s="44"/>
      <c r="B547" s="11"/>
      <c r="C547" s="18"/>
      <c r="D547" s="19"/>
      <c r="E547" s="18"/>
      <c r="F547" s="35"/>
      <c r="G547" s="18"/>
      <c r="H547" s="18"/>
      <c r="I547" s="18"/>
      <c r="J547" s="11"/>
      <c r="K547" s="42"/>
      <c r="M547" s="2"/>
      <c r="N547" s="59"/>
    </row>
    <row r="548" spans="1:14" ht="13" x14ac:dyDescent="0.15">
      <c r="A548" s="44"/>
      <c r="B548" s="11"/>
      <c r="C548" s="18"/>
      <c r="D548" s="19"/>
      <c r="E548" s="18"/>
      <c r="F548" s="35"/>
      <c r="G548" s="18"/>
      <c r="H548" s="18"/>
      <c r="I548" s="18"/>
      <c r="J548" s="11"/>
      <c r="K548" s="42"/>
      <c r="M548" s="2"/>
      <c r="N548" s="59"/>
    </row>
    <row r="549" spans="1:14" ht="13" x14ac:dyDescent="0.15">
      <c r="A549" s="44"/>
      <c r="B549" s="11"/>
      <c r="C549" s="18"/>
      <c r="D549" s="19"/>
      <c r="E549" s="18"/>
      <c r="F549" s="35"/>
      <c r="G549" s="18"/>
      <c r="H549" s="18"/>
      <c r="I549" s="18"/>
      <c r="J549" s="11"/>
      <c r="K549" s="42"/>
      <c r="M549" s="2"/>
      <c r="N549" s="59"/>
    </row>
    <row r="550" spans="1:14" ht="13" x14ac:dyDescent="0.15">
      <c r="A550" s="44"/>
      <c r="B550" s="11"/>
      <c r="C550" s="18"/>
      <c r="D550" s="19"/>
      <c r="E550" s="18"/>
      <c r="F550" s="35"/>
      <c r="G550" s="18"/>
      <c r="H550" s="18"/>
      <c r="I550" s="18"/>
      <c r="J550" s="11"/>
      <c r="K550" s="42"/>
      <c r="M550" s="2"/>
      <c r="N550" s="59"/>
    </row>
    <row r="551" spans="1:14" ht="13" x14ac:dyDescent="0.15">
      <c r="A551" s="44"/>
      <c r="B551" s="11"/>
      <c r="C551" s="18"/>
      <c r="D551" s="19"/>
      <c r="E551" s="18"/>
      <c r="F551" s="35"/>
      <c r="G551" s="18"/>
      <c r="H551" s="18"/>
      <c r="I551" s="18"/>
      <c r="J551" s="11"/>
      <c r="K551" s="42"/>
      <c r="M551" s="2"/>
      <c r="N551" s="59"/>
    </row>
    <row r="552" spans="1:14" ht="13" x14ac:dyDescent="0.15">
      <c r="A552" s="44"/>
      <c r="B552" s="11"/>
      <c r="C552" s="18"/>
      <c r="D552" s="19"/>
      <c r="E552" s="18"/>
      <c r="F552" s="35"/>
      <c r="G552" s="18"/>
      <c r="H552" s="18"/>
      <c r="I552" s="18"/>
      <c r="J552" s="11"/>
      <c r="K552" s="42"/>
      <c r="M552" s="2"/>
      <c r="N552" s="59"/>
    </row>
    <row r="553" spans="1:14" ht="13" x14ac:dyDescent="0.15">
      <c r="A553" s="44"/>
      <c r="B553" s="11"/>
      <c r="C553" s="18"/>
      <c r="D553" s="19"/>
      <c r="E553" s="18"/>
      <c r="F553" s="35"/>
      <c r="G553" s="18"/>
      <c r="H553" s="18"/>
      <c r="I553" s="18"/>
      <c r="J553" s="11"/>
      <c r="K553" s="42"/>
      <c r="M553" s="2"/>
      <c r="N553" s="59"/>
    </row>
    <row r="554" spans="1:14" ht="13" x14ac:dyDescent="0.15">
      <c r="A554" s="44"/>
      <c r="B554" s="11"/>
      <c r="C554" s="18"/>
      <c r="D554" s="19"/>
      <c r="E554" s="18"/>
      <c r="F554" s="35"/>
      <c r="G554" s="18"/>
      <c r="H554" s="18"/>
      <c r="I554" s="18"/>
      <c r="J554" s="11"/>
      <c r="K554" s="42"/>
      <c r="M554" s="2"/>
      <c r="N554" s="59"/>
    </row>
    <row r="555" spans="1:14" ht="13" x14ac:dyDescent="0.15">
      <c r="A555" s="44"/>
      <c r="B555" s="11"/>
      <c r="C555" s="18"/>
      <c r="D555" s="19"/>
      <c r="E555" s="18"/>
      <c r="F555" s="35"/>
      <c r="G555" s="18"/>
      <c r="H555" s="18"/>
      <c r="I555" s="18"/>
      <c r="J555" s="11"/>
      <c r="K555" s="42"/>
      <c r="M555" s="2"/>
      <c r="N555" s="59"/>
    </row>
    <row r="556" spans="1:14" ht="13" x14ac:dyDescent="0.15">
      <c r="A556" s="44"/>
      <c r="B556" s="11"/>
      <c r="C556" s="18"/>
      <c r="D556" s="19"/>
      <c r="E556" s="18"/>
      <c r="F556" s="35"/>
      <c r="G556" s="18"/>
      <c r="H556" s="18"/>
      <c r="I556" s="18"/>
      <c r="J556" s="11"/>
      <c r="K556" s="42"/>
      <c r="M556" s="2"/>
      <c r="N556" s="59"/>
    </row>
    <row r="557" spans="1:14" ht="13" x14ac:dyDescent="0.15">
      <c r="A557" s="44"/>
      <c r="B557" s="11"/>
      <c r="C557" s="18"/>
      <c r="D557" s="19"/>
      <c r="E557" s="18"/>
      <c r="F557" s="35"/>
      <c r="G557" s="18"/>
      <c r="H557" s="18"/>
      <c r="I557" s="18"/>
      <c r="J557" s="11"/>
      <c r="K557" s="42"/>
      <c r="M557" s="2"/>
      <c r="N557" s="59"/>
    </row>
    <row r="558" spans="1:14" ht="13" x14ac:dyDescent="0.15">
      <c r="A558" s="44"/>
      <c r="B558" s="11"/>
      <c r="C558" s="18"/>
      <c r="D558" s="19"/>
      <c r="E558" s="18"/>
      <c r="F558" s="35"/>
      <c r="G558" s="18"/>
      <c r="H558" s="18"/>
      <c r="I558" s="18"/>
      <c r="J558" s="11"/>
      <c r="K558" s="42"/>
      <c r="M558" s="2"/>
      <c r="N558" s="59"/>
    </row>
    <row r="559" spans="1:14" ht="13" x14ac:dyDescent="0.15">
      <c r="A559" s="44"/>
      <c r="B559" s="11"/>
      <c r="C559" s="18"/>
      <c r="D559" s="19"/>
      <c r="E559" s="18"/>
      <c r="F559" s="35"/>
      <c r="G559" s="18"/>
      <c r="H559" s="18"/>
      <c r="I559" s="18"/>
      <c r="J559" s="11"/>
      <c r="K559" s="42"/>
      <c r="M559" s="2"/>
      <c r="N559" s="59"/>
    </row>
    <row r="560" spans="1:14" ht="13" x14ac:dyDescent="0.15">
      <c r="A560" s="44"/>
      <c r="B560" s="11"/>
      <c r="C560" s="18"/>
      <c r="D560" s="19"/>
      <c r="E560" s="18"/>
      <c r="F560" s="35"/>
      <c r="G560" s="18"/>
      <c r="H560" s="18"/>
      <c r="I560" s="18"/>
      <c r="J560" s="11"/>
      <c r="K560" s="42"/>
      <c r="M560" s="2"/>
      <c r="N560" s="59"/>
    </row>
    <row r="561" spans="1:14" ht="13" x14ac:dyDescent="0.15">
      <c r="A561" s="44"/>
      <c r="B561" s="11"/>
      <c r="C561" s="18"/>
      <c r="D561" s="19"/>
      <c r="E561" s="18"/>
      <c r="F561" s="35"/>
      <c r="G561" s="18"/>
      <c r="H561" s="18"/>
      <c r="I561" s="18"/>
      <c r="J561" s="11"/>
      <c r="K561" s="42"/>
      <c r="M561" s="2"/>
      <c r="N561" s="59"/>
    </row>
    <row r="562" spans="1:14" ht="13" x14ac:dyDescent="0.15">
      <c r="A562" s="44"/>
      <c r="B562" s="11"/>
      <c r="C562" s="18"/>
      <c r="D562" s="19"/>
      <c r="E562" s="18"/>
      <c r="F562" s="35"/>
      <c r="G562" s="18"/>
      <c r="H562" s="18"/>
      <c r="I562" s="18"/>
      <c r="J562" s="11"/>
      <c r="K562" s="42"/>
      <c r="M562" s="2"/>
      <c r="N562" s="59"/>
    </row>
    <row r="563" spans="1:14" ht="13" x14ac:dyDescent="0.15">
      <c r="A563" s="44"/>
      <c r="B563" s="11"/>
      <c r="C563" s="18"/>
      <c r="D563" s="19"/>
      <c r="E563" s="18"/>
      <c r="F563" s="35"/>
      <c r="G563" s="18"/>
      <c r="H563" s="18"/>
      <c r="I563" s="18"/>
      <c r="J563" s="11"/>
      <c r="K563" s="42"/>
      <c r="M563" s="2"/>
      <c r="N563" s="59"/>
    </row>
    <row r="564" spans="1:14" ht="13" x14ac:dyDescent="0.15">
      <c r="A564" s="44"/>
      <c r="B564" s="11"/>
      <c r="C564" s="18"/>
      <c r="D564" s="19"/>
      <c r="E564" s="18"/>
      <c r="F564" s="35"/>
      <c r="G564" s="18"/>
      <c r="H564" s="18"/>
      <c r="I564" s="18"/>
      <c r="J564" s="11"/>
      <c r="K564" s="42"/>
      <c r="M564" s="2"/>
      <c r="N564" s="59"/>
    </row>
    <row r="565" spans="1:14" ht="13" x14ac:dyDescent="0.15">
      <c r="A565" s="44"/>
      <c r="B565" s="11"/>
      <c r="C565" s="18"/>
      <c r="D565" s="19"/>
      <c r="E565" s="18"/>
      <c r="F565" s="35"/>
      <c r="G565" s="18"/>
      <c r="H565" s="18"/>
      <c r="I565" s="18"/>
      <c r="J565" s="11"/>
      <c r="K565" s="42"/>
      <c r="M565" s="2"/>
      <c r="N565" s="59"/>
    </row>
    <row r="566" spans="1:14" ht="13" x14ac:dyDescent="0.15">
      <c r="A566" s="44"/>
      <c r="B566" s="11"/>
      <c r="C566" s="18"/>
      <c r="D566" s="19"/>
      <c r="E566" s="18"/>
      <c r="F566" s="35"/>
      <c r="G566" s="18"/>
      <c r="H566" s="18"/>
      <c r="I566" s="18"/>
      <c r="J566" s="11"/>
      <c r="K566" s="42"/>
      <c r="M566" s="2"/>
      <c r="N566" s="59"/>
    </row>
    <row r="567" spans="1:14" ht="13" x14ac:dyDescent="0.15">
      <c r="A567" s="44"/>
      <c r="B567" s="11"/>
      <c r="C567" s="18"/>
      <c r="D567" s="19"/>
      <c r="E567" s="18"/>
      <c r="F567" s="35"/>
      <c r="G567" s="18"/>
      <c r="H567" s="18"/>
      <c r="I567" s="18"/>
      <c r="J567" s="11"/>
      <c r="K567" s="42"/>
      <c r="M567" s="2"/>
      <c r="N567" s="59"/>
    </row>
    <row r="568" spans="1:14" ht="13" x14ac:dyDescent="0.15">
      <c r="A568" s="44"/>
      <c r="B568" s="11"/>
      <c r="C568" s="18"/>
      <c r="D568" s="19"/>
      <c r="E568" s="18"/>
      <c r="F568" s="35"/>
      <c r="G568" s="18"/>
      <c r="H568" s="18"/>
      <c r="I568" s="18"/>
      <c r="J568" s="11"/>
      <c r="K568" s="42"/>
      <c r="M568" s="2"/>
      <c r="N568" s="59"/>
    </row>
    <row r="569" spans="1:14" ht="13" x14ac:dyDescent="0.15">
      <c r="A569" s="44"/>
      <c r="B569" s="11"/>
      <c r="C569" s="18"/>
      <c r="D569" s="19"/>
      <c r="E569" s="18"/>
      <c r="F569" s="35"/>
      <c r="G569" s="18"/>
      <c r="H569" s="18"/>
      <c r="I569" s="18"/>
      <c r="J569" s="11"/>
      <c r="K569" s="42"/>
      <c r="M569" s="2"/>
      <c r="N569" s="59"/>
    </row>
    <row r="570" spans="1:14" ht="13" x14ac:dyDescent="0.15">
      <c r="A570" s="44"/>
      <c r="B570" s="11"/>
      <c r="C570" s="18"/>
      <c r="D570" s="19"/>
      <c r="E570" s="18"/>
      <c r="F570" s="35"/>
      <c r="G570" s="18"/>
      <c r="H570" s="18"/>
      <c r="I570" s="18"/>
      <c r="J570" s="11"/>
      <c r="K570" s="42"/>
      <c r="M570" s="2"/>
      <c r="N570" s="59"/>
    </row>
    <row r="571" spans="1:14" ht="13" x14ac:dyDescent="0.15">
      <c r="A571" s="44"/>
      <c r="B571" s="11"/>
      <c r="C571" s="18"/>
      <c r="D571" s="19"/>
      <c r="E571" s="18"/>
      <c r="F571" s="35"/>
      <c r="G571" s="18"/>
      <c r="H571" s="18"/>
      <c r="I571" s="18"/>
      <c r="J571" s="11"/>
      <c r="K571" s="42"/>
      <c r="M571" s="2"/>
      <c r="N571" s="59"/>
    </row>
    <row r="572" spans="1:14" ht="13" x14ac:dyDescent="0.15">
      <c r="A572" s="44"/>
      <c r="B572" s="11"/>
      <c r="C572" s="18"/>
      <c r="D572" s="19"/>
      <c r="E572" s="18"/>
      <c r="F572" s="35"/>
      <c r="G572" s="18"/>
      <c r="H572" s="18"/>
      <c r="I572" s="18"/>
      <c r="J572" s="11"/>
      <c r="K572" s="42"/>
      <c r="M572" s="2"/>
      <c r="N572" s="59"/>
    </row>
    <row r="573" spans="1:14" ht="13" x14ac:dyDescent="0.15">
      <c r="A573" s="44"/>
      <c r="B573" s="11"/>
      <c r="C573" s="18"/>
      <c r="D573" s="19"/>
      <c r="E573" s="18"/>
      <c r="F573" s="35"/>
      <c r="G573" s="18"/>
      <c r="H573" s="18"/>
      <c r="I573" s="18"/>
      <c r="J573" s="11"/>
      <c r="K573" s="42"/>
      <c r="M573" s="2"/>
      <c r="N573" s="59"/>
    </row>
    <row r="574" spans="1:14" ht="13" x14ac:dyDescent="0.15">
      <c r="A574" s="44"/>
      <c r="B574" s="11"/>
      <c r="C574" s="18"/>
      <c r="D574" s="19"/>
      <c r="E574" s="18"/>
      <c r="F574" s="35"/>
      <c r="G574" s="18"/>
      <c r="H574" s="18"/>
      <c r="I574" s="18"/>
      <c r="J574" s="11"/>
      <c r="K574" s="42"/>
      <c r="M574" s="2"/>
      <c r="N574" s="59"/>
    </row>
    <row r="575" spans="1:14" ht="13" x14ac:dyDescent="0.15">
      <c r="A575" s="44"/>
      <c r="B575" s="11"/>
      <c r="C575" s="18"/>
      <c r="D575" s="19"/>
      <c r="E575" s="18"/>
      <c r="F575" s="35"/>
      <c r="G575" s="18"/>
      <c r="H575" s="18"/>
      <c r="I575" s="18"/>
      <c r="J575" s="11"/>
      <c r="K575" s="42"/>
      <c r="M575" s="2"/>
      <c r="N575" s="59"/>
    </row>
    <row r="576" spans="1:14" ht="13" x14ac:dyDescent="0.15">
      <c r="A576" s="44"/>
      <c r="B576" s="11"/>
      <c r="C576" s="18"/>
      <c r="D576" s="19"/>
      <c r="E576" s="18"/>
      <c r="F576" s="35"/>
      <c r="G576" s="18"/>
      <c r="H576" s="18"/>
      <c r="I576" s="18"/>
      <c r="J576" s="11"/>
      <c r="K576" s="42"/>
      <c r="M576" s="2"/>
      <c r="N576" s="59"/>
    </row>
    <row r="577" spans="1:14" ht="13" x14ac:dyDescent="0.15">
      <c r="A577" s="44"/>
      <c r="B577" s="11"/>
      <c r="C577" s="18"/>
      <c r="D577" s="19"/>
      <c r="E577" s="18"/>
      <c r="F577" s="35"/>
      <c r="G577" s="18"/>
      <c r="H577" s="18"/>
      <c r="I577" s="18"/>
      <c r="J577" s="11"/>
      <c r="K577" s="42"/>
      <c r="M577" s="2"/>
      <c r="N577" s="59"/>
    </row>
    <row r="578" spans="1:14" ht="13" x14ac:dyDescent="0.15">
      <c r="A578" s="44"/>
      <c r="B578" s="11"/>
      <c r="C578" s="18"/>
      <c r="D578" s="19"/>
      <c r="E578" s="18"/>
      <c r="F578" s="35"/>
      <c r="G578" s="18"/>
      <c r="H578" s="18"/>
      <c r="I578" s="18"/>
      <c r="J578" s="11"/>
      <c r="K578" s="42"/>
      <c r="M578" s="2"/>
      <c r="N578" s="59"/>
    </row>
    <row r="579" spans="1:14" ht="13" x14ac:dyDescent="0.15">
      <c r="A579" s="44"/>
      <c r="B579" s="11"/>
      <c r="C579" s="18"/>
      <c r="D579" s="19"/>
      <c r="E579" s="18"/>
      <c r="F579" s="35"/>
      <c r="G579" s="18"/>
      <c r="H579" s="18"/>
      <c r="I579" s="18"/>
      <c r="J579" s="11"/>
      <c r="K579" s="42"/>
      <c r="M579" s="2"/>
      <c r="N579" s="59"/>
    </row>
    <row r="580" spans="1:14" ht="13" x14ac:dyDescent="0.15">
      <c r="A580" s="44"/>
      <c r="B580" s="11"/>
      <c r="C580" s="18"/>
      <c r="D580" s="19"/>
      <c r="E580" s="18"/>
      <c r="F580" s="35"/>
      <c r="G580" s="18"/>
      <c r="H580" s="18"/>
      <c r="I580" s="18"/>
      <c r="J580" s="11"/>
      <c r="K580" s="42"/>
      <c r="M580" s="2"/>
      <c r="N580" s="59"/>
    </row>
    <row r="581" spans="1:14" ht="13" x14ac:dyDescent="0.15">
      <c r="A581" s="44"/>
      <c r="B581" s="11"/>
      <c r="C581" s="18"/>
      <c r="D581" s="19"/>
      <c r="E581" s="18"/>
      <c r="F581" s="35"/>
      <c r="G581" s="18"/>
      <c r="H581" s="18"/>
      <c r="I581" s="18"/>
      <c r="J581" s="11"/>
      <c r="K581" s="42"/>
      <c r="M581" s="2"/>
      <c r="N581" s="59"/>
    </row>
    <row r="582" spans="1:14" ht="13" x14ac:dyDescent="0.15">
      <c r="A582" s="44"/>
      <c r="B582" s="11"/>
      <c r="C582" s="18"/>
      <c r="D582" s="19"/>
      <c r="E582" s="18"/>
      <c r="F582" s="35"/>
      <c r="G582" s="18"/>
      <c r="H582" s="18"/>
      <c r="I582" s="18"/>
      <c r="J582" s="11"/>
      <c r="K582" s="42"/>
      <c r="M582" s="2"/>
      <c r="N582" s="59"/>
    </row>
    <row r="583" spans="1:14" ht="13" x14ac:dyDescent="0.15">
      <c r="A583" s="44"/>
      <c r="B583" s="11"/>
      <c r="C583" s="18"/>
      <c r="D583" s="19"/>
      <c r="E583" s="18"/>
      <c r="F583" s="35"/>
      <c r="G583" s="18"/>
      <c r="H583" s="18"/>
      <c r="I583" s="18"/>
      <c r="J583" s="11"/>
      <c r="K583" s="42"/>
      <c r="M583" s="2"/>
      <c r="N583" s="59"/>
    </row>
    <row r="584" spans="1:14" ht="13" x14ac:dyDescent="0.15">
      <c r="A584" s="44"/>
      <c r="B584" s="11"/>
      <c r="C584" s="18"/>
      <c r="D584" s="19"/>
      <c r="E584" s="18"/>
      <c r="F584" s="35"/>
      <c r="G584" s="18"/>
      <c r="H584" s="18"/>
      <c r="I584" s="18"/>
      <c r="J584" s="11"/>
      <c r="K584" s="42"/>
      <c r="M584" s="2"/>
      <c r="N584" s="59"/>
    </row>
    <row r="585" spans="1:14" ht="13" x14ac:dyDescent="0.15">
      <c r="A585" s="44"/>
      <c r="B585" s="11"/>
      <c r="C585" s="18"/>
      <c r="D585" s="19"/>
      <c r="E585" s="18"/>
      <c r="F585" s="35"/>
      <c r="G585" s="18"/>
      <c r="H585" s="18"/>
      <c r="I585" s="18"/>
      <c r="J585" s="11"/>
      <c r="K585" s="42"/>
      <c r="M585" s="2"/>
      <c r="N585" s="59"/>
    </row>
    <row r="586" spans="1:14" ht="13" x14ac:dyDescent="0.15">
      <c r="A586" s="44"/>
      <c r="B586" s="11"/>
      <c r="C586" s="18"/>
      <c r="D586" s="19"/>
      <c r="E586" s="18"/>
      <c r="F586" s="35"/>
      <c r="G586" s="18"/>
      <c r="H586" s="18"/>
      <c r="I586" s="18"/>
      <c r="J586" s="11"/>
      <c r="K586" s="42"/>
      <c r="M586" s="2"/>
      <c r="N586" s="59"/>
    </row>
    <row r="587" spans="1:14" ht="13" x14ac:dyDescent="0.15">
      <c r="A587" s="44"/>
      <c r="B587" s="11"/>
      <c r="C587" s="18"/>
      <c r="D587" s="19"/>
      <c r="E587" s="18"/>
      <c r="F587" s="35"/>
      <c r="G587" s="18"/>
      <c r="H587" s="18"/>
      <c r="I587" s="18"/>
      <c r="J587" s="11"/>
      <c r="K587" s="42"/>
      <c r="M587" s="2"/>
      <c r="N587" s="59"/>
    </row>
    <row r="588" spans="1:14" ht="13" x14ac:dyDescent="0.15">
      <c r="A588" s="44"/>
      <c r="B588" s="11"/>
      <c r="C588" s="18"/>
      <c r="D588" s="19"/>
      <c r="E588" s="18"/>
      <c r="F588" s="35"/>
      <c r="G588" s="18"/>
      <c r="H588" s="18"/>
      <c r="I588" s="18"/>
      <c r="J588" s="11"/>
      <c r="K588" s="42"/>
      <c r="M588" s="2"/>
      <c r="N588" s="59"/>
    </row>
    <row r="589" spans="1:14" ht="13" x14ac:dyDescent="0.15">
      <c r="A589" s="44"/>
      <c r="B589" s="11"/>
      <c r="C589" s="18"/>
      <c r="D589" s="19"/>
      <c r="E589" s="18"/>
      <c r="F589" s="35"/>
      <c r="G589" s="18"/>
      <c r="H589" s="18"/>
      <c r="I589" s="18"/>
      <c r="J589" s="11"/>
      <c r="K589" s="42"/>
      <c r="M589" s="2"/>
      <c r="N589" s="59"/>
    </row>
    <row r="590" spans="1:14" ht="13" x14ac:dyDescent="0.15">
      <c r="A590" s="44"/>
      <c r="B590" s="11"/>
      <c r="C590" s="18"/>
      <c r="D590" s="19"/>
      <c r="E590" s="18"/>
      <c r="F590" s="35"/>
      <c r="G590" s="18"/>
      <c r="H590" s="18"/>
      <c r="I590" s="18"/>
      <c r="J590" s="11"/>
      <c r="K590" s="42"/>
      <c r="M590" s="2"/>
      <c r="N590" s="59"/>
    </row>
    <row r="591" spans="1:14" ht="13" x14ac:dyDescent="0.15">
      <c r="A591" s="44"/>
      <c r="B591" s="11"/>
      <c r="C591" s="18"/>
      <c r="D591" s="19"/>
      <c r="E591" s="18"/>
      <c r="F591" s="35"/>
      <c r="G591" s="18"/>
      <c r="H591" s="18"/>
      <c r="I591" s="18"/>
      <c r="J591" s="11"/>
      <c r="K591" s="42"/>
      <c r="M591" s="2"/>
      <c r="N591" s="59"/>
    </row>
    <row r="592" spans="1:14" ht="13" x14ac:dyDescent="0.15">
      <c r="A592" s="44"/>
      <c r="B592" s="11"/>
      <c r="C592" s="18"/>
      <c r="D592" s="19"/>
      <c r="E592" s="18"/>
      <c r="F592" s="35"/>
      <c r="G592" s="18"/>
      <c r="H592" s="18"/>
      <c r="I592" s="18"/>
      <c r="J592" s="11"/>
      <c r="K592" s="42"/>
      <c r="M592" s="2"/>
      <c r="N592" s="59"/>
    </row>
    <row r="593" spans="1:14" ht="13" x14ac:dyDescent="0.15">
      <c r="A593" s="44"/>
      <c r="B593" s="11"/>
      <c r="C593" s="18"/>
      <c r="D593" s="19"/>
      <c r="E593" s="18"/>
      <c r="F593" s="35"/>
      <c r="G593" s="18"/>
      <c r="H593" s="18"/>
      <c r="I593" s="18"/>
      <c r="J593" s="11"/>
      <c r="K593" s="42"/>
      <c r="M593" s="2"/>
      <c r="N593" s="59"/>
    </row>
    <row r="594" spans="1:14" ht="13" x14ac:dyDescent="0.15">
      <c r="A594" s="44"/>
      <c r="B594" s="11"/>
      <c r="C594" s="18"/>
      <c r="D594" s="19"/>
      <c r="E594" s="18"/>
      <c r="F594" s="35"/>
      <c r="G594" s="18"/>
      <c r="H594" s="18"/>
      <c r="I594" s="18"/>
      <c r="J594" s="11"/>
      <c r="K594" s="42"/>
      <c r="M594" s="2"/>
      <c r="N594" s="59"/>
    </row>
    <row r="595" spans="1:14" ht="13" x14ac:dyDescent="0.15">
      <c r="A595" s="44"/>
      <c r="B595" s="11"/>
      <c r="C595" s="18"/>
      <c r="D595" s="19"/>
      <c r="E595" s="18"/>
      <c r="F595" s="35"/>
      <c r="G595" s="18"/>
      <c r="H595" s="18"/>
      <c r="I595" s="18"/>
      <c r="J595" s="11"/>
      <c r="K595" s="42"/>
      <c r="M595" s="2"/>
      <c r="N595" s="59"/>
    </row>
    <row r="596" spans="1:14" ht="13" x14ac:dyDescent="0.15">
      <c r="A596" s="44"/>
      <c r="B596" s="11"/>
      <c r="C596" s="18"/>
      <c r="D596" s="19"/>
      <c r="E596" s="18"/>
      <c r="F596" s="35"/>
      <c r="G596" s="18"/>
      <c r="H596" s="18"/>
      <c r="I596" s="18"/>
      <c r="J596" s="11"/>
      <c r="K596" s="42"/>
      <c r="M596" s="2"/>
      <c r="N596" s="59"/>
    </row>
    <row r="597" spans="1:14" ht="13" x14ac:dyDescent="0.15">
      <c r="A597" s="44"/>
      <c r="B597" s="11"/>
      <c r="C597" s="18"/>
      <c r="D597" s="19"/>
      <c r="E597" s="18"/>
      <c r="F597" s="35"/>
      <c r="G597" s="18"/>
      <c r="H597" s="18"/>
      <c r="I597" s="18"/>
      <c r="J597" s="11"/>
      <c r="K597" s="42"/>
      <c r="M597" s="2"/>
      <c r="N597" s="59"/>
    </row>
    <row r="598" spans="1:14" ht="13" x14ac:dyDescent="0.15">
      <c r="A598" s="44"/>
      <c r="B598" s="11"/>
      <c r="C598" s="18"/>
      <c r="D598" s="19"/>
      <c r="E598" s="18"/>
      <c r="F598" s="35"/>
      <c r="G598" s="18"/>
      <c r="H598" s="18"/>
      <c r="I598" s="18"/>
      <c r="J598" s="11"/>
      <c r="K598" s="42"/>
      <c r="M598" s="2"/>
      <c r="N598" s="59"/>
    </row>
    <row r="599" spans="1:14" ht="13" x14ac:dyDescent="0.15">
      <c r="A599" s="44"/>
      <c r="B599" s="11"/>
      <c r="C599" s="18"/>
      <c r="D599" s="19"/>
      <c r="E599" s="18"/>
      <c r="F599" s="35"/>
      <c r="G599" s="18"/>
      <c r="H599" s="18"/>
      <c r="I599" s="18"/>
      <c r="J599" s="11"/>
      <c r="K599" s="42"/>
      <c r="M599" s="2"/>
      <c r="N599" s="59"/>
    </row>
    <row r="600" spans="1:14" ht="13" x14ac:dyDescent="0.15">
      <c r="A600" s="44"/>
      <c r="B600" s="11"/>
      <c r="C600" s="18"/>
      <c r="D600" s="19"/>
      <c r="E600" s="18"/>
      <c r="F600" s="35"/>
      <c r="G600" s="18"/>
      <c r="H600" s="18"/>
      <c r="I600" s="18"/>
      <c r="J600" s="11"/>
      <c r="K600" s="42"/>
      <c r="M600" s="2"/>
      <c r="N600" s="59"/>
    </row>
    <row r="601" spans="1:14" ht="13" x14ac:dyDescent="0.15">
      <c r="A601" s="44"/>
      <c r="B601" s="11"/>
      <c r="C601" s="18"/>
      <c r="D601" s="19"/>
      <c r="E601" s="18"/>
      <c r="F601" s="35"/>
      <c r="G601" s="18"/>
      <c r="H601" s="18"/>
      <c r="I601" s="18"/>
      <c r="J601" s="11"/>
      <c r="K601" s="42"/>
      <c r="M601" s="2"/>
      <c r="N601" s="59"/>
    </row>
    <row r="602" spans="1:14" ht="13" x14ac:dyDescent="0.15">
      <c r="A602" s="44"/>
      <c r="B602" s="11"/>
      <c r="C602" s="18"/>
      <c r="D602" s="19"/>
      <c r="E602" s="18"/>
      <c r="F602" s="35"/>
      <c r="G602" s="18"/>
      <c r="H602" s="18"/>
      <c r="I602" s="18"/>
      <c r="J602" s="11"/>
      <c r="K602" s="42"/>
      <c r="M602" s="2"/>
      <c r="N602" s="59"/>
    </row>
    <row r="603" spans="1:14" ht="13" x14ac:dyDescent="0.15">
      <c r="A603" s="44"/>
      <c r="B603" s="11"/>
      <c r="C603" s="18"/>
      <c r="D603" s="19"/>
      <c r="E603" s="18"/>
      <c r="F603" s="35"/>
      <c r="G603" s="18"/>
      <c r="H603" s="18"/>
      <c r="I603" s="18"/>
      <c r="J603" s="11"/>
      <c r="K603" s="42"/>
      <c r="M603" s="2"/>
      <c r="N603" s="59"/>
    </row>
    <row r="604" spans="1:14" ht="13" x14ac:dyDescent="0.15">
      <c r="A604" s="44"/>
      <c r="B604" s="11"/>
      <c r="C604" s="18"/>
      <c r="D604" s="19"/>
      <c r="E604" s="18"/>
      <c r="F604" s="35"/>
      <c r="G604" s="18"/>
      <c r="H604" s="18"/>
      <c r="I604" s="18"/>
      <c r="J604" s="11"/>
      <c r="K604" s="42"/>
      <c r="M604" s="2"/>
      <c r="N604" s="59"/>
    </row>
    <row r="605" spans="1:14" ht="13" x14ac:dyDescent="0.15">
      <c r="A605" s="44"/>
      <c r="B605" s="11"/>
      <c r="C605" s="18"/>
      <c r="D605" s="19"/>
      <c r="E605" s="18"/>
      <c r="F605" s="35"/>
      <c r="G605" s="18"/>
      <c r="H605" s="18"/>
      <c r="I605" s="18"/>
      <c r="J605" s="11"/>
      <c r="K605" s="42"/>
      <c r="M605" s="2"/>
      <c r="N605" s="59"/>
    </row>
    <row r="606" spans="1:14" ht="13" x14ac:dyDescent="0.15">
      <c r="A606" s="44"/>
      <c r="B606" s="11"/>
      <c r="C606" s="18"/>
      <c r="D606" s="19"/>
      <c r="E606" s="18"/>
      <c r="F606" s="35"/>
      <c r="G606" s="18"/>
      <c r="H606" s="18"/>
      <c r="I606" s="18"/>
      <c r="J606" s="11"/>
      <c r="K606" s="42"/>
      <c r="M606" s="2"/>
      <c r="N606" s="59"/>
    </row>
    <row r="607" spans="1:14" ht="13" x14ac:dyDescent="0.15">
      <c r="A607" s="44"/>
      <c r="B607" s="11"/>
      <c r="C607" s="18"/>
      <c r="D607" s="19"/>
      <c r="E607" s="18"/>
      <c r="F607" s="35"/>
      <c r="G607" s="18"/>
      <c r="H607" s="18"/>
      <c r="I607" s="18"/>
      <c r="J607" s="11"/>
      <c r="K607" s="42"/>
      <c r="M607" s="2"/>
      <c r="N607" s="59"/>
    </row>
    <row r="608" spans="1:14" ht="13" x14ac:dyDescent="0.15">
      <c r="A608" s="44"/>
      <c r="B608" s="11"/>
      <c r="C608" s="18"/>
      <c r="D608" s="19"/>
      <c r="E608" s="18"/>
      <c r="F608" s="35"/>
      <c r="G608" s="18"/>
      <c r="H608" s="18"/>
      <c r="I608" s="18"/>
      <c r="J608" s="11"/>
      <c r="K608" s="42"/>
      <c r="M608" s="2"/>
      <c r="N608" s="59"/>
    </row>
    <row r="609" spans="1:14" ht="13" x14ac:dyDescent="0.15">
      <c r="A609" s="44"/>
      <c r="B609" s="11"/>
      <c r="C609" s="18"/>
      <c r="D609" s="19"/>
      <c r="E609" s="18"/>
      <c r="F609" s="35"/>
      <c r="G609" s="18"/>
      <c r="H609" s="18"/>
      <c r="I609" s="18"/>
      <c r="J609" s="11"/>
      <c r="K609" s="42"/>
      <c r="M609" s="2"/>
      <c r="N609" s="59"/>
    </row>
    <row r="610" spans="1:14" ht="13" x14ac:dyDescent="0.15">
      <c r="A610" s="44"/>
      <c r="B610" s="11"/>
      <c r="C610" s="18"/>
      <c r="D610" s="19"/>
      <c r="E610" s="18"/>
      <c r="F610" s="35"/>
      <c r="G610" s="18"/>
      <c r="H610" s="18"/>
      <c r="I610" s="18"/>
      <c r="J610" s="11"/>
      <c r="K610" s="42"/>
      <c r="M610" s="2"/>
      <c r="N610" s="59"/>
    </row>
    <row r="611" spans="1:14" ht="13" x14ac:dyDescent="0.15">
      <c r="A611" s="44"/>
      <c r="B611" s="11"/>
      <c r="C611" s="18"/>
      <c r="D611" s="19"/>
      <c r="E611" s="18"/>
      <c r="F611" s="35"/>
      <c r="G611" s="18"/>
      <c r="H611" s="18"/>
      <c r="I611" s="18"/>
      <c r="J611" s="11"/>
      <c r="K611" s="42"/>
      <c r="M611" s="2"/>
      <c r="N611" s="59"/>
    </row>
    <row r="612" spans="1:14" ht="13" x14ac:dyDescent="0.15">
      <c r="A612" s="44"/>
      <c r="B612" s="11"/>
      <c r="C612" s="18"/>
      <c r="D612" s="19"/>
      <c r="E612" s="18"/>
      <c r="F612" s="35"/>
      <c r="G612" s="18"/>
      <c r="H612" s="18"/>
      <c r="I612" s="18"/>
      <c r="J612" s="11"/>
      <c r="K612" s="42"/>
      <c r="M612" s="2"/>
      <c r="N612" s="59"/>
    </row>
    <row r="613" spans="1:14" ht="13" x14ac:dyDescent="0.15">
      <c r="A613" s="44"/>
      <c r="B613" s="11"/>
      <c r="C613" s="18"/>
      <c r="D613" s="19"/>
      <c r="E613" s="18"/>
      <c r="F613" s="35"/>
      <c r="G613" s="18"/>
      <c r="H613" s="18"/>
      <c r="I613" s="18"/>
      <c r="J613" s="11"/>
      <c r="K613" s="42"/>
      <c r="M613" s="2"/>
      <c r="N613" s="59"/>
    </row>
    <row r="614" spans="1:14" ht="13" x14ac:dyDescent="0.15">
      <c r="A614" s="44"/>
      <c r="B614" s="11"/>
      <c r="C614" s="18"/>
      <c r="D614" s="19"/>
      <c r="E614" s="18"/>
      <c r="F614" s="35"/>
      <c r="G614" s="18"/>
      <c r="H614" s="18"/>
      <c r="I614" s="18"/>
      <c r="J614" s="11"/>
      <c r="K614" s="42"/>
      <c r="M614" s="2"/>
      <c r="N614" s="59"/>
    </row>
    <row r="615" spans="1:14" ht="13" x14ac:dyDescent="0.15">
      <c r="A615" s="44"/>
      <c r="B615" s="11"/>
      <c r="C615" s="18"/>
      <c r="D615" s="19"/>
      <c r="E615" s="18"/>
      <c r="F615" s="35"/>
      <c r="G615" s="18"/>
      <c r="H615" s="18"/>
      <c r="I615" s="18"/>
      <c r="J615" s="11"/>
      <c r="K615" s="42"/>
      <c r="M615" s="2"/>
      <c r="N615" s="59"/>
    </row>
    <row r="616" spans="1:14" ht="13" x14ac:dyDescent="0.15">
      <c r="A616" s="44"/>
      <c r="B616" s="11"/>
      <c r="C616" s="18"/>
      <c r="D616" s="19"/>
      <c r="E616" s="18"/>
      <c r="F616" s="35"/>
      <c r="G616" s="18"/>
      <c r="H616" s="18"/>
      <c r="I616" s="18"/>
      <c r="J616" s="11"/>
      <c r="K616" s="42"/>
      <c r="M616" s="2"/>
      <c r="N616" s="59"/>
    </row>
    <row r="617" spans="1:14" ht="13" x14ac:dyDescent="0.15">
      <c r="A617" s="44"/>
      <c r="B617" s="11"/>
      <c r="C617" s="18"/>
      <c r="D617" s="19"/>
      <c r="E617" s="18"/>
      <c r="F617" s="35"/>
      <c r="G617" s="18"/>
      <c r="H617" s="18"/>
      <c r="I617" s="18"/>
      <c r="J617" s="11"/>
      <c r="K617" s="42"/>
      <c r="M617" s="2"/>
      <c r="N617" s="59"/>
    </row>
    <row r="618" spans="1:14" ht="13" x14ac:dyDescent="0.15">
      <c r="A618" s="44"/>
      <c r="B618" s="11"/>
      <c r="C618" s="18"/>
      <c r="D618" s="19"/>
      <c r="E618" s="18"/>
      <c r="F618" s="35"/>
      <c r="G618" s="18"/>
      <c r="H618" s="18"/>
      <c r="I618" s="18"/>
      <c r="J618" s="11"/>
      <c r="K618" s="42"/>
      <c r="M618" s="2"/>
      <c r="N618" s="59"/>
    </row>
    <row r="619" spans="1:14" ht="13" x14ac:dyDescent="0.15">
      <c r="A619" s="44"/>
      <c r="B619" s="11"/>
      <c r="C619" s="18"/>
      <c r="D619" s="19"/>
      <c r="E619" s="18"/>
      <c r="F619" s="35"/>
      <c r="G619" s="18"/>
      <c r="H619" s="18"/>
      <c r="I619" s="18"/>
      <c r="J619" s="11"/>
      <c r="K619" s="42"/>
      <c r="M619" s="2"/>
      <c r="N619" s="59"/>
    </row>
    <row r="620" spans="1:14" ht="13" x14ac:dyDescent="0.15">
      <c r="A620" s="44"/>
      <c r="B620" s="11"/>
      <c r="C620" s="18"/>
      <c r="D620" s="19"/>
      <c r="E620" s="18"/>
      <c r="F620" s="35"/>
      <c r="G620" s="18"/>
      <c r="H620" s="18"/>
      <c r="I620" s="18"/>
      <c r="J620" s="11"/>
      <c r="K620" s="42"/>
      <c r="M620" s="2"/>
      <c r="N620" s="59"/>
    </row>
    <row r="621" spans="1:14" ht="13" x14ac:dyDescent="0.15">
      <c r="A621" s="44"/>
      <c r="B621" s="11"/>
      <c r="C621" s="18"/>
      <c r="D621" s="19"/>
      <c r="E621" s="18"/>
      <c r="F621" s="35"/>
      <c r="G621" s="18"/>
      <c r="H621" s="18"/>
      <c r="I621" s="18"/>
      <c r="J621" s="11"/>
      <c r="K621" s="42"/>
      <c r="M621" s="2"/>
      <c r="N621" s="59"/>
    </row>
    <row r="622" spans="1:14" ht="13" x14ac:dyDescent="0.15">
      <c r="A622" s="44"/>
      <c r="B622" s="11"/>
      <c r="C622" s="18"/>
      <c r="D622" s="19"/>
      <c r="E622" s="18"/>
      <c r="F622" s="35"/>
      <c r="G622" s="18"/>
      <c r="H622" s="18"/>
      <c r="I622" s="18"/>
      <c r="J622" s="11"/>
      <c r="K622" s="42"/>
      <c r="M622" s="2"/>
      <c r="N622" s="59"/>
    </row>
    <row r="623" spans="1:14" ht="13" x14ac:dyDescent="0.15">
      <c r="A623" s="44"/>
      <c r="B623" s="11"/>
      <c r="C623" s="18"/>
      <c r="D623" s="19"/>
      <c r="E623" s="18"/>
      <c r="F623" s="35"/>
      <c r="G623" s="18"/>
      <c r="H623" s="18"/>
      <c r="I623" s="18"/>
      <c r="J623" s="11"/>
      <c r="K623" s="42"/>
      <c r="M623" s="2"/>
      <c r="N623" s="59"/>
    </row>
    <row r="624" spans="1:14" ht="13" x14ac:dyDescent="0.15">
      <c r="A624" s="44"/>
      <c r="B624" s="11"/>
      <c r="C624" s="18"/>
      <c r="D624" s="19"/>
      <c r="E624" s="18"/>
      <c r="F624" s="35"/>
      <c r="G624" s="18"/>
      <c r="H624" s="18"/>
      <c r="I624" s="18"/>
      <c r="J624" s="11"/>
      <c r="K624" s="42"/>
      <c r="M624" s="2"/>
      <c r="N624" s="59"/>
    </row>
    <row r="625" spans="1:14" ht="13" x14ac:dyDescent="0.15">
      <c r="A625" s="44"/>
      <c r="B625" s="11"/>
      <c r="C625" s="18"/>
      <c r="D625" s="19"/>
      <c r="E625" s="18"/>
      <c r="F625" s="35"/>
      <c r="G625" s="18"/>
      <c r="H625" s="18"/>
      <c r="I625" s="18"/>
      <c r="J625" s="11"/>
      <c r="K625" s="42"/>
      <c r="M625" s="2"/>
      <c r="N625" s="59"/>
    </row>
    <row r="626" spans="1:14" ht="13" x14ac:dyDescent="0.15">
      <c r="A626" s="44"/>
      <c r="B626" s="11"/>
      <c r="C626" s="18"/>
      <c r="D626" s="19"/>
      <c r="E626" s="18"/>
      <c r="F626" s="35"/>
      <c r="G626" s="18"/>
      <c r="H626" s="18"/>
      <c r="I626" s="18"/>
      <c r="J626" s="11"/>
      <c r="K626" s="42"/>
      <c r="M626" s="2"/>
      <c r="N626" s="59"/>
    </row>
    <row r="627" spans="1:14" ht="13" x14ac:dyDescent="0.15">
      <c r="A627" s="44"/>
      <c r="B627" s="11"/>
      <c r="C627" s="18"/>
      <c r="D627" s="19"/>
      <c r="E627" s="18"/>
      <c r="F627" s="35"/>
      <c r="G627" s="18"/>
      <c r="H627" s="18"/>
      <c r="I627" s="18"/>
      <c r="J627" s="11"/>
      <c r="K627" s="42"/>
      <c r="M627" s="2"/>
      <c r="N627" s="59"/>
    </row>
    <row r="628" spans="1:14" ht="13" x14ac:dyDescent="0.15">
      <c r="A628" s="44"/>
      <c r="B628" s="11"/>
      <c r="C628" s="18"/>
      <c r="D628" s="19"/>
      <c r="E628" s="18"/>
      <c r="F628" s="35"/>
      <c r="G628" s="18"/>
      <c r="H628" s="18"/>
      <c r="I628" s="18"/>
      <c r="J628" s="11"/>
      <c r="K628" s="42"/>
      <c r="M628" s="2"/>
      <c r="N628" s="59"/>
    </row>
    <row r="629" spans="1:14" ht="13" x14ac:dyDescent="0.15">
      <c r="A629" s="44"/>
      <c r="B629" s="11"/>
      <c r="C629" s="18"/>
      <c r="D629" s="19"/>
      <c r="E629" s="18"/>
      <c r="F629" s="35"/>
      <c r="G629" s="18"/>
      <c r="H629" s="18"/>
      <c r="I629" s="18"/>
      <c r="J629" s="11"/>
      <c r="K629" s="42"/>
      <c r="M629" s="2"/>
      <c r="N629" s="59"/>
    </row>
    <row r="630" spans="1:14" ht="13" x14ac:dyDescent="0.15">
      <c r="A630" s="44"/>
      <c r="B630" s="11"/>
      <c r="C630" s="18"/>
      <c r="D630" s="19"/>
      <c r="E630" s="18"/>
      <c r="F630" s="35"/>
      <c r="G630" s="18"/>
      <c r="H630" s="18"/>
      <c r="I630" s="18"/>
      <c r="J630" s="11"/>
      <c r="K630" s="42"/>
      <c r="M630" s="2"/>
      <c r="N630" s="59"/>
    </row>
    <row r="631" spans="1:14" ht="13" x14ac:dyDescent="0.15">
      <c r="A631" s="44"/>
      <c r="B631" s="11"/>
      <c r="C631" s="18"/>
      <c r="D631" s="19"/>
      <c r="E631" s="18"/>
      <c r="F631" s="35"/>
      <c r="G631" s="18"/>
      <c r="H631" s="18"/>
      <c r="I631" s="18"/>
      <c r="J631" s="11"/>
      <c r="K631" s="42"/>
      <c r="M631" s="2"/>
      <c r="N631" s="59"/>
    </row>
    <row r="632" spans="1:14" ht="13" x14ac:dyDescent="0.15">
      <c r="A632" s="44"/>
      <c r="B632" s="11"/>
      <c r="C632" s="18"/>
      <c r="D632" s="19"/>
      <c r="E632" s="18"/>
      <c r="F632" s="35"/>
      <c r="G632" s="18"/>
      <c r="H632" s="18"/>
      <c r="I632" s="18"/>
      <c r="J632" s="11"/>
      <c r="K632" s="42"/>
      <c r="M632" s="2"/>
      <c r="N632" s="59"/>
    </row>
    <row r="633" spans="1:14" ht="13" x14ac:dyDescent="0.15">
      <c r="A633" s="44"/>
      <c r="B633" s="11"/>
      <c r="C633" s="18"/>
      <c r="D633" s="19"/>
      <c r="E633" s="18"/>
      <c r="F633" s="35"/>
      <c r="G633" s="18"/>
      <c r="H633" s="18"/>
      <c r="I633" s="18"/>
      <c r="J633" s="11"/>
      <c r="K633" s="42"/>
      <c r="M633" s="2"/>
      <c r="N633" s="59"/>
    </row>
    <row r="634" spans="1:14" ht="13" x14ac:dyDescent="0.15">
      <c r="A634" s="44"/>
      <c r="B634" s="11"/>
      <c r="C634" s="18"/>
      <c r="D634" s="19"/>
      <c r="E634" s="18"/>
      <c r="F634" s="35"/>
      <c r="G634" s="18"/>
      <c r="H634" s="18"/>
      <c r="I634" s="18"/>
      <c r="J634" s="11"/>
      <c r="K634" s="42"/>
      <c r="M634" s="2"/>
      <c r="N634" s="59"/>
    </row>
    <row r="635" spans="1:14" ht="13" x14ac:dyDescent="0.15">
      <c r="A635" s="44"/>
      <c r="B635" s="11"/>
      <c r="C635" s="18"/>
      <c r="D635" s="19"/>
      <c r="E635" s="18"/>
      <c r="F635" s="35"/>
      <c r="G635" s="18"/>
      <c r="H635" s="18"/>
      <c r="I635" s="18"/>
      <c r="J635" s="11"/>
      <c r="K635" s="42"/>
      <c r="M635" s="2"/>
      <c r="N635" s="59"/>
    </row>
    <row r="636" spans="1:14" ht="13" x14ac:dyDescent="0.15">
      <c r="A636" s="44"/>
      <c r="B636" s="11"/>
      <c r="C636" s="18"/>
      <c r="D636" s="19"/>
      <c r="E636" s="18"/>
      <c r="F636" s="35"/>
      <c r="G636" s="18"/>
      <c r="H636" s="18"/>
      <c r="I636" s="18"/>
      <c r="J636" s="11"/>
      <c r="K636" s="42"/>
      <c r="M636" s="2"/>
      <c r="N636" s="59"/>
    </row>
    <row r="637" spans="1:14" ht="13" x14ac:dyDescent="0.15">
      <c r="A637" s="44"/>
      <c r="B637" s="11"/>
      <c r="C637" s="18"/>
      <c r="D637" s="19"/>
      <c r="E637" s="18"/>
      <c r="F637" s="35"/>
      <c r="G637" s="18"/>
      <c r="H637" s="18"/>
      <c r="I637" s="18"/>
      <c r="J637" s="11"/>
      <c r="K637" s="42"/>
      <c r="M637" s="2"/>
      <c r="N637" s="59"/>
    </row>
    <row r="638" spans="1:14" ht="13" x14ac:dyDescent="0.15">
      <c r="A638" s="44"/>
      <c r="B638" s="11"/>
      <c r="C638" s="18"/>
      <c r="D638" s="19"/>
      <c r="E638" s="18"/>
      <c r="F638" s="35"/>
      <c r="G638" s="18"/>
      <c r="H638" s="18"/>
      <c r="I638" s="18"/>
      <c r="J638" s="11"/>
      <c r="K638" s="42"/>
      <c r="M638" s="2"/>
      <c r="N638" s="59"/>
    </row>
    <row r="639" spans="1:14" ht="13" x14ac:dyDescent="0.15">
      <c r="A639" s="44"/>
      <c r="B639" s="11"/>
      <c r="C639" s="18"/>
      <c r="D639" s="19"/>
      <c r="E639" s="18"/>
      <c r="F639" s="35"/>
      <c r="G639" s="18"/>
      <c r="H639" s="18"/>
      <c r="I639" s="18"/>
      <c r="J639" s="11"/>
      <c r="K639" s="42"/>
      <c r="M639" s="2"/>
      <c r="N639" s="59"/>
    </row>
    <row r="640" spans="1:14" ht="13" x14ac:dyDescent="0.15">
      <c r="A640" s="44"/>
      <c r="B640" s="11"/>
      <c r="C640" s="18"/>
      <c r="D640" s="19"/>
      <c r="E640" s="18"/>
      <c r="F640" s="35"/>
      <c r="G640" s="18"/>
      <c r="H640" s="18"/>
      <c r="I640" s="18"/>
      <c r="J640" s="11"/>
      <c r="K640" s="42"/>
      <c r="M640" s="2"/>
      <c r="N640" s="59"/>
    </row>
    <row r="641" spans="1:14" ht="13" x14ac:dyDescent="0.15">
      <c r="A641" s="44"/>
      <c r="B641" s="11"/>
      <c r="C641" s="18"/>
      <c r="D641" s="19"/>
      <c r="E641" s="18"/>
      <c r="F641" s="35"/>
      <c r="G641" s="18"/>
      <c r="H641" s="18"/>
      <c r="I641" s="18"/>
      <c r="J641" s="11"/>
      <c r="K641" s="42"/>
      <c r="M641" s="2"/>
      <c r="N641" s="59"/>
    </row>
    <row r="642" spans="1:14" ht="13" x14ac:dyDescent="0.15">
      <c r="A642" s="44"/>
      <c r="B642" s="11"/>
      <c r="C642" s="18"/>
      <c r="D642" s="19"/>
      <c r="E642" s="18"/>
      <c r="F642" s="35"/>
      <c r="G642" s="18"/>
      <c r="H642" s="18"/>
      <c r="I642" s="18"/>
      <c r="J642" s="11"/>
      <c r="K642" s="42"/>
      <c r="M642" s="2"/>
      <c r="N642" s="59"/>
    </row>
    <row r="643" spans="1:14" ht="13" x14ac:dyDescent="0.15">
      <c r="A643" s="44"/>
      <c r="B643" s="11"/>
      <c r="C643" s="18"/>
      <c r="D643" s="19"/>
      <c r="E643" s="18"/>
      <c r="F643" s="35"/>
      <c r="G643" s="18"/>
      <c r="H643" s="18"/>
      <c r="I643" s="18"/>
      <c r="J643" s="11"/>
      <c r="K643" s="42"/>
      <c r="M643" s="2"/>
      <c r="N643" s="59"/>
    </row>
    <row r="644" spans="1:14" ht="13" x14ac:dyDescent="0.15">
      <c r="A644" s="44"/>
      <c r="B644" s="11"/>
      <c r="C644" s="18"/>
      <c r="D644" s="19"/>
      <c r="E644" s="18"/>
      <c r="F644" s="35"/>
      <c r="G644" s="18"/>
      <c r="H644" s="18"/>
      <c r="I644" s="18"/>
      <c r="J644" s="11"/>
      <c r="K644" s="42"/>
      <c r="M644" s="2"/>
      <c r="N644" s="59"/>
    </row>
    <row r="645" spans="1:14" ht="13" x14ac:dyDescent="0.15">
      <c r="A645" s="44"/>
      <c r="B645" s="11"/>
      <c r="C645" s="18"/>
      <c r="D645" s="19"/>
      <c r="E645" s="18"/>
      <c r="F645" s="35"/>
      <c r="G645" s="18"/>
      <c r="H645" s="18"/>
      <c r="I645" s="18"/>
      <c r="J645" s="11"/>
      <c r="K645" s="42"/>
      <c r="M645" s="2"/>
      <c r="N645" s="59"/>
    </row>
    <row r="646" spans="1:14" ht="13" x14ac:dyDescent="0.15">
      <c r="A646" s="44"/>
      <c r="B646" s="11"/>
      <c r="C646" s="18"/>
      <c r="D646" s="19"/>
      <c r="E646" s="18"/>
      <c r="F646" s="35"/>
      <c r="G646" s="18"/>
      <c r="H646" s="18"/>
      <c r="I646" s="18"/>
      <c r="J646" s="11"/>
      <c r="K646" s="42"/>
      <c r="M646" s="2"/>
      <c r="N646" s="59"/>
    </row>
    <row r="647" spans="1:14" ht="13" x14ac:dyDescent="0.15">
      <c r="A647" s="44"/>
      <c r="B647" s="11"/>
      <c r="C647" s="18"/>
      <c r="D647" s="19"/>
      <c r="E647" s="18"/>
      <c r="F647" s="35"/>
      <c r="G647" s="18"/>
      <c r="H647" s="18"/>
      <c r="I647" s="18"/>
      <c r="J647" s="11"/>
      <c r="K647" s="42"/>
      <c r="M647" s="2"/>
      <c r="N647" s="59"/>
    </row>
    <row r="648" spans="1:14" ht="13" x14ac:dyDescent="0.15">
      <c r="A648" s="44"/>
      <c r="B648" s="11"/>
      <c r="C648" s="18"/>
      <c r="D648" s="19"/>
      <c r="E648" s="18"/>
      <c r="F648" s="35"/>
      <c r="G648" s="18"/>
      <c r="H648" s="18"/>
      <c r="I648" s="18"/>
      <c r="J648" s="11"/>
      <c r="K648" s="42"/>
      <c r="M648" s="2"/>
      <c r="N648" s="59"/>
    </row>
    <row r="649" spans="1:14" ht="13" x14ac:dyDescent="0.15">
      <c r="A649" s="44"/>
      <c r="B649" s="11"/>
      <c r="C649" s="18"/>
      <c r="D649" s="19"/>
      <c r="E649" s="18"/>
      <c r="F649" s="35"/>
      <c r="G649" s="18"/>
      <c r="H649" s="18"/>
      <c r="I649" s="18"/>
      <c r="J649" s="11"/>
      <c r="K649" s="42"/>
      <c r="M649" s="2"/>
      <c r="N649" s="59"/>
    </row>
    <row r="650" spans="1:14" ht="13" x14ac:dyDescent="0.15">
      <c r="A650" s="44"/>
      <c r="B650" s="11"/>
      <c r="C650" s="18"/>
      <c r="D650" s="19"/>
      <c r="E650" s="18"/>
      <c r="F650" s="35"/>
      <c r="G650" s="18"/>
      <c r="H650" s="18"/>
      <c r="I650" s="18"/>
      <c r="J650" s="11"/>
      <c r="K650" s="42"/>
      <c r="M650" s="2"/>
      <c r="N650" s="59"/>
    </row>
    <row r="651" spans="1:14" ht="13" x14ac:dyDescent="0.15">
      <c r="A651" s="44"/>
      <c r="B651" s="11"/>
      <c r="C651" s="18"/>
      <c r="D651" s="19"/>
      <c r="E651" s="18"/>
      <c r="F651" s="35"/>
      <c r="G651" s="18"/>
      <c r="H651" s="18"/>
      <c r="I651" s="18"/>
      <c r="J651" s="11"/>
      <c r="K651" s="42"/>
      <c r="M651" s="2"/>
      <c r="N651" s="59"/>
    </row>
    <row r="652" spans="1:14" ht="13" x14ac:dyDescent="0.15">
      <c r="A652" s="44"/>
      <c r="B652" s="11"/>
      <c r="C652" s="18"/>
      <c r="D652" s="19"/>
      <c r="E652" s="18"/>
      <c r="F652" s="35"/>
      <c r="G652" s="18"/>
      <c r="H652" s="18"/>
      <c r="I652" s="18"/>
      <c r="J652" s="11"/>
      <c r="K652" s="42"/>
      <c r="M652" s="2"/>
      <c r="N652" s="59"/>
    </row>
    <row r="653" spans="1:14" ht="13" x14ac:dyDescent="0.15">
      <c r="A653" s="44"/>
      <c r="B653" s="11"/>
      <c r="C653" s="18"/>
      <c r="D653" s="19"/>
      <c r="E653" s="18"/>
      <c r="F653" s="35"/>
      <c r="G653" s="18"/>
      <c r="H653" s="18"/>
      <c r="I653" s="18"/>
      <c r="J653" s="11"/>
      <c r="K653" s="42"/>
      <c r="M653" s="2"/>
      <c r="N653" s="59"/>
    </row>
    <row r="654" spans="1:14" ht="13" x14ac:dyDescent="0.15">
      <c r="A654" s="44"/>
      <c r="B654" s="11"/>
      <c r="C654" s="18"/>
      <c r="D654" s="19"/>
      <c r="E654" s="18"/>
      <c r="F654" s="35"/>
      <c r="G654" s="18"/>
      <c r="H654" s="18"/>
      <c r="I654" s="18"/>
      <c r="J654" s="11"/>
      <c r="K654" s="42"/>
      <c r="M654" s="2"/>
      <c r="N654" s="59"/>
    </row>
    <row r="655" spans="1:14" ht="13" x14ac:dyDescent="0.15">
      <c r="A655" s="44"/>
      <c r="B655" s="11"/>
      <c r="C655" s="18"/>
      <c r="D655" s="19"/>
      <c r="E655" s="18"/>
      <c r="F655" s="35"/>
      <c r="G655" s="18"/>
      <c r="H655" s="18"/>
      <c r="I655" s="18"/>
      <c r="J655" s="11"/>
      <c r="K655" s="42"/>
      <c r="M655" s="2"/>
      <c r="N655" s="59"/>
    </row>
    <row r="656" spans="1:14" ht="13" x14ac:dyDescent="0.15">
      <c r="A656" s="44"/>
      <c r="B656" s="11"/>
      <c r="C656" s="18"/>
      <c r="D656" s="19"/>
      <c r="E656" s="18"/>
      <c r="F656" s="35"/>
      <c r="G656" s="18"/>
      <c r="H656" s="18"/>
      <c r="I656" s="18"/>
      <c r="J656" s="11"/>
      <c r="K656" s="42"/>
      <c r="M656" s="2"/>
      <c r="N656" s="59"/>
    </row>
    <row r="657" spans="1:14" ht="13" x14ac:dyDescent="0.15">
      <c r="A657" s="44"/>
      <c r="B657" s="11"/>
      <c r="C657" s="18"/>
      <c r="D657" s="19"/>
      <c r="E657" s="18"/>
      <c r="F657" s="35"/>
      <c r="G657" s="18"/>
      <c r="H657" s="18"/>
      <c r="I657" s="18"/>
      <c r="J657" s="11"/>
      <c r="K657" s="42"/>
      <c r="M657" s="2"/>
      <c r="N657" s="59"/>
    </row>
    <row r="658" spans="1:14" ht="13" x14ac:dyDescent="0.15">
      <c r="A658" s="44"/>
      <c r="B658" s="11"/>
      <c r="C658" s="18"/>
      <c r="D658" s="19"/>
      <c r="E658" s="18"/>
      <c r="F658" s="35"/>
      <c r="G658" s="18"/>
      <c r="H658" s="18"/>
      <c r="I658" s="18"/>
      <c r="J658" s="11"/>
      <c r="K658" s="42"/>
      <c r="M658" s="2"/>
      <c r="N658" s="59"/>
    </row>
    <row r="659" spans="1:14" ht="13" x14ac:dyDescent="0.15">
      <c r="A659" s="44"/>
      <c r="B659" s="11"/>
      <c r="C659" s="18"/>
      <c r="D659" s="19"/>
      <c r="E659" s="18"/>
      <c r="F659" s="35"/>
      <c r="G659" s="18"/>
      <c r="H659" s="18"/>
      <c r="I659" s="18"/>
      <c r="J659" s="11"/>
      <c r="K659" s="42"/>
      <c r="M659" s="2"/>
      <c r="N659" s="59"/>
    </row>
    <row r="660" spans="1:14" ht="13" x14ac:dyDescent="0.15">
      <c r="A660" s="44"/>
      <c r="B660" s="11"/>
      <c r="C660" s="18"/>
      <c r="D660" s="19"/>
      <c r="E660" s="18"/>
      <c r="F660" s="35"/>
      <c r="G660" s="18"/>
      <c r="H660" s="18"/>
      <c r="I660" s="18"/>
      <c r="J660" s="11"/>
      <c r="K660" s="42"/>
      <c r="M660" s="2"/>
      <c r="N660" s="59"/>
    </row>
    <row r="661" spans="1:14" ht="13" x14ac:dyDescent="0.15">
      <c r="A661" s="44"/>
      <c r="B661" s="11"/>
      <c r="C661" s="18"/>
      <c r="D661" s="19"/>
      <c r="E661" s="18"/>
      <c r="F661" s="35"/>
      <c r="G661" s="18"/>
      <c r="H661" s="18"/>
      <c r="I661" s="18"/>
      <c r="J661" s="11"/>
      <c r="K661" s="42"/>
      <c r="M661" s="2"/>
      <c r="N661" s="59"/>
    </row>
    <row r="662" spans="1:14" ht="13" x14ac:dyDescent="0.15">
      <c r="A662" s="44"/>
      <c r="B662" s="11"/>
      <c r="C662" s="18"/>
      <c r="D662" s="19"/>
      <c r="E662" s="18"/>
      <c r="F662" s="35"/>
      <c r="G662" s="18"/>
      <c r="H662" s="18"/>
      <c r="I662" s="18"/>
      <c r="J662" s="11"/>
      <c r="K662" s="42"/>
      <c r="M662" s="2"/>
      <c r="N662" s="59"/>
    </row>
    <row r="663" spans="1:14" ht="13" x14ac:dyDescent="0.15">
      <c r="A663" s="44"/>
      <c r="B663" s="11"/>
      <c r="C663" s="18"/>
      <c r="D663" s="19"/>
      <c r="E663" s="18"/>
      <c r="F663" s="35"/>
      <c r="G663" s="18"/>
      <c r="H663" s="18"/>
      <c r="I663" s="18"/>
      <c r="J663" s="11"/>
      <c r="K663" s="42"/>
      <c r="M663" s="2"/>
      <c r="N663" s="59"/>
    </row>
    <row r="664" spans="1:14" ht="13" x14ac:dyDescent="0.15">
      <c r="A664" s="44"/>
      <c r="B664" s="11"/>
      <c r="C664" s="18"/>
      <c r="D664" s="19"/>
      <c r="E664" s="18"/>
      <c r="F664" s="35"/>
      <c r="G664" s="18"/>
      <c r="H664" s="18"/>
      <c r="I664" s="18"/>
      <c r="J664" s="11"/>
      <c r="K664" s="42"/>
      <c r="M664" s="2"/>
      <c r="N664" s="59"/>
    </row>
    <row r="665" spans="1:14" ht="13" x14ac:dyDescent="0.15">
      <c r="A665" s="44"/>
      <c r="B665" s="11"/>
      <c r="C665" s="18"/>
      <c r="D665" s="19"/>
      <c r="E665" s="18"/>
      <c r="F665" s="35"/>
      <c r="G665" s="18"/>
      <c r="H665" s="18"/>
      <c r="I665" s="18"/>
      <c r="J665" s="11"/>
      <c r="K665" s="42"/>
      <c r="M665" s="2"/>
      <c r="N665" s="59"/>
    </row>
    <row r="666" spans="1:14" ht="13" x14ac:dyDescent="0.15">
      <c r="A666" s="44"/>
      <c r="B666" s="11"/>
      <c r="C666" s="18"/>
      <c r="D666" s="19"/>
      <c r="E666" s="18"/>
      <c r="F666" s="35"/>
      <c r="G666" s="18"/>
      <c r="H666" s="18"/>
      <c r="I666" s="18"/>
      <c r="J666" s="11"/>
      <c r="K666" s="42"/>
      <c r="M666" s="2"/>
      <c r="N666" s="59"/>
    </row>
    <row r="667" spans="1:14" ht="13" x14ac:dyDescent="0.15">
      <c r="A667" s="44"/>
      <c r="B667" s="11"/>
      <c r="C667" s="18"/>
      <c r="D667" s="19"/>
      <c r="E667" s="18"/>
      <c r="F667" s="35"/>
      <c r="G667" s="18"/>
      <c r="H667" s="18"/>
      <c r="I667" s="18"/>
      <c r="J667" s="11"/>
      <c r="K667" s="42"/>
      <c r="M667" s="2"/>
      <c r="N667" s="59"/>
    </row>
    <row r="668" spans="1:14" ht="13" x14ac:dyDescent="0.15">
      <c r="A668" s="44"/>
      <c r="B668" s="11"/>
      <c r="C668" s="18"/>
      <c r="D668" s="19"/>
      <c r="E668" s="18"/>
      <c r="F668" s="35"/>
      <c r="G668" s="18"/>
      <c r="H668" s="18"/>
      <c r="I668" s="18"/>
      <c r="J668" s="11"/>
      <c r="K668" s="42"/>
      <c r="M668" s="2"/>
      <c r="N668" s="59"/>
    </row>
    <row r="669" spans="1:14" ht="13" x14ac:dyDescent="0.15">
      <c r="A669" s="44"/>
      <c r="B669" s="11"/>
      <c r="C669" s="18"/>
      <c r="D669" s="19"/>
      <c r="E669" s="18"/>
      <c r="F669" s="35"/>
      <c r="G669" s="18"/>
      <c r="H669" s="18"/>
      <c r="I669" s="18"/>
      <c r="J669" s="11"/>
      <c r="K669" s="42"/>
      <c r="M669" s="2"/>
      <c r="N669" s="59"/>
    </row>
    <row r="670" spans="1:14" ht="13" x14ac:dyDescent="0.15">
      <c r="A670" s="44"/>
      <c r="B670" s="11"/>
      <c r="C670" s="18"/>
      <c r="D670" s="19"/>
      <c r="E670" s="18"/>
      <c r="F670" s="35"/>
      <c r="G670" s="18"/>
      <c r="H670" s="18"/>
      <c r="I670" s="18"/>
      <c r="J670" s="11"/>
      <c r="K670" s="42"/>
      <c r="M670" s="2"/>
      <c r="N670" s="59"/>
    </row>
    <row r="671" spans="1:14" ht="13" x14ac:dyDescent="0.15">
      <c r="A671" s="44"/>
      <c r="B671" s="11"/>
      <c r="C671" s="18"/>
      <c r="D671" s="19"/>
      <c r="E671" s="18"/>
      <c r="F671" s="35"/>
      <c r="G671" s="18"/>
      <c r="H671" s="18"/>
      <c r="I671" s="18"/>
      <c r="J671" s="11"/>
      <c r="K671" s="42"/>
      <c r="M671" s="2"/>
      <c r="N671" s="59"/>
    </row>
    <row r="672" spans="1:14" ht="13" x14ac:dyDescent="0.15">
      <c r="A672" s="44"/>
      <c r="B672" s="11"/>
      <c r="C672" s="18"/>
      <c r="D672" s="19"/>
      <c r="E672" s="18"/>
      <c r="F672" s="35"/>
      <c r="G672" s="18"/>
      <c r="H672" s="18"/>
      <c r="I672" s="18"/>
      <c r="J672" s="11"/>
      <c r="K672" s="42"/>
      <c r="M672" s="2"/>
      <c r="N672" s="59"/>
    </row>
    <row r="673" spans="1:14" ht="13" x14ac:dyDescent="0.15">
      <c r="A673" s="44"/>
      <c r="B673" s="11"/>
      <c r="C673" s="18"/>
      <c r="D673" s="19"/>
      <c r="E673" s="18"/>
      <c r="F673" s="35"/>
      <c r="G673" s="18"/>
      <c r="H673" s="18"/>
      <c r="I673" s="18"/>
      <c r="J673" s="11"/>
      <c r="K673" s="42"/>
      <c r="M673" s="2"/>
      <c r="N673" s="59"/>
    </row>
    <row r="674" spans="1:14" ht="13" x14ac:dyDescent="0.15">
      <c r="A674" s="44"/>
      <c r="B674" s="11"/>
      <c r="C674" s="18"/>
      <c r="D674" s="19"/>
      <c r="E674" s="18"/>
      <c r="F674" s="35"/>
      <c r="G674" s="18"/>
      <c r="H674" s="18"/>
      <c r="I674" s="18"/>
      <c r="J674" s="11"/>
      <c r="K674" s="42"/>
      <c r="M674" s="2"/>
      <c r="N674" s="59"/>
    </row>
    <row r="675" spans="1:14" ht="13" x14ac:dyDescent="0.15">
      <c r="A675" s="44"/>
      <c r="B675" s="11"/>
      <c r="C675" s="18"/>
      <c r="D675" s="19"/>
      <c r="E675" s="18"/>
      <c r="F675" s="35"/>
      <c r="G675" s="18"/>
      <c r="H675" s="18"/>
      <c r="I675" s="18"/>
      <c r="J675" s="11"/>
      <c r="K675" s="42"/>
      <c r="M675" s="2"/>
      <c r="N675" s="59"/>
    </row>
    <row r="676" spans="1:14" ht="13" x14ac:dyDescent="0.15">
      <c r="A676" s="44"/>
      <c r="B676" s="11"/>
      <c r="C676" s="18"/>
      <c r="D676" s="19"/>
      <c r="E676" s="18"/>
      <c r="F676" s="35"/>
      <c r="G676" s="18"/>
      <c r="H676" s="18"/>
      <c r="I676" s="18"/>
      <c r="J676" s="11"/>
      <c r="K676" s="42"/>
      <c r="M676" s="2"/>
      <c r="N676" s="59"/>
    </row>
    <row r="677" spans="1:14" ht="13" x14ac:dyDescent="0.15">
      <c r="A677" s="44"/>
      <c r="B677" s="11"/>
      <c r="C677" s="18"/>
      <c r="D677" s="19"/>
      <c r="E677" s="18"/>
      <c r="F677" s="35"/>
      <c r="G677" s="18"/>
      <c r="H677" s="18"/>
      <c r="I677" s="18"/>
      <c r="J677" s="11"/>
      <c r="K677" s="42"/>
      <c r="M677" s="2"/>
      <c r="N677" s="59"/>
    </row>
    <row r="678" spans="1:14" ht="13" x14ac:dyDescent="0.15">
      <c r="A678" s="44"/>
      <c r="B678" s="11"/>
      <c r="C678" s="18"/>
      <c r="D678" s="19"/>
      <c r="E678" s="18"/>
      <c r="F678" s="35"/>
      <c r="G678" s="18"/>
      <c r="H678" s="18"/>
      <c r="I678" s="18"/>
      <c r="J678" s="11"/>
      <c r="K678" s="42"/>
      <c r="M678" s="2"/>
      <c r="N678" s="59"/>
    </row>
    <row r="679" spans="1:14" ht="13" x14ac:dyDescent="0.15">
      <c r="A679" s="44"/>
      <c r="B679" s="11"/>
      <c r="C679" s="18"/>
      <c r="D679" s="19"/>
      <c r="E679" s="18"/>
      <c r="F679" s="35"/>
      <c r="G679" s="18"/>
      <c r="H679" s="18"/>
      <c r="I679" s="18"/>
      <c r="J679" s="11"/>
      <c r="K679" s="42"/>
      <c r="M679" s="2"/>
      <c r="N679" s="59"/>
    </row>
    <row r="680" spans="1:14" ht="13" x14ac:dyDescent="0.15">
      <c r="A680" s="44"/>
      <c r="B680" s="11"/>
      <c r="C680" s="18"/>
      <c r="D680" s="19"/>
      <c r="E680" s="18"/>
      <c r="F680" s="35"/>
      <c r="G680" s="18"/>
      <c r="H680" s="18"/>
      <c r="I680" s="18"/>
      <c r="J680" s="11"/>
      <c r="K680" s="42"/>
      <c r="M680" s="2"/>
      <c r="N680" s="59"/>
    </row>
    <row r="681" spans="1:14" ht="13" x14ac:dyDescent="0.15">
      <c r="A681" s="44"/>
      <c r="B681" s="11"/>
      <c r="C681" s="18"/>
      <c r="D681" s="19"/>
      <c r="E681" s="18"/>
      <c r="F681" s="35"/>
      <c r="G681" s="18"/>
      <c r="H681" s="18"/>
      <c r="I681" s="18"/>
      <c r="J681" s="11"/>
      <c r="K681" s="42"/>
      <c r="M681" s="2"/>
      <c r="N681" s="59"/>
    </row>
    <row r="682" spans="1:14" ht="13" x14ac:dyDescent="0.15">
      <c r="A682" s="44"/>
      <c r="B682" s="11"/>
      <c r="C682" s="18"/>
      <c r="D682" s="19"/>
      <c r="E682" s="18"/>
      <c r="F682" s="35"/>
      <c r="G682" s="18"/>
      <c r="H682" s="18"/>
      <c r="I682" s="18"/>
      <c r="J682" s="11"/>
      <c r="K682" s="42"/>
      <c r="M682" s="2"/>
      <c r="N682" s="59"/>
    </row>
    <row r="683" spans="1:14" ht="13" x14ac:dyDescent="0.15">
      <c r="A683" s="44"/>
      <c r="B683" s="11"/>
      <c r="C683" s="18"/>
      <c r="D683" s="19"/>
      <c r="E683" s="18"/>
      <c r="F683" s="35"/>
      <c r="G683" s="18"/>
      <c r="H683" s="18"/>
      <c r="I683" s="18"/>
      <c r="J683" s="11"/>
      <c r="K683" s="42"/>
      <c r="M683" s="2"/>
      <c r="N683" s="59"/>
    </row>
    <row r="684" spans="1:14" ht="13" x14ac:dyDescent="0.15">
      <c r="A684" s="44"/>
      <c r="B684" s="11"/>
      <c r="C684" s="18"/>
      <c r="D684" s="19"/>
      <c r="E684" s="18"/>
      <c r="F684" s="35"/>
      <c r="G684" s="18"/>
      <c r="H684" s="18"/>
      <c r="I684" s="18"/>
      <c r="J684" s="11"/>
      <c r="K684" s="42"/>
      <c r="M684" s="2"/>
      <c r="N684" s="59"/>
    </row>
    <row r="685" spans="1:14" ht="13" x14ac:dyDescent="0.15">
      <c r="A685" s="44"/>
      <c r="B685" s="11"/>
      <c r="C685" s="18"/>
      <c r="D685" s="19"/>
      <c r="E685" s="18"/>
      <c r="F685" s="35"/>
      <c r="G685" s="18"/>
      <c r="H685" s="18"/>
      <c r="I685" s="18"/>
      <c r="J685" s="11"/>
      <c r="K685" s="42"/>
      <c r="M685" s="2"/>
      <c r="N685" s="59"/>
    </row>
    <row r="686" spans="1:14" ht="13" x14ac:dyDescent="0.15">
      <c r="A686" s="44"/>
      <c r="B686" s="11"/>
      <c r="C686" s="18"/>
      <c r="D686" s="19"/>
      <c r="E686" s="18"/>
      <c r="F686" s="35"/>
      <c r="G686" s="18"/>
      <c r="H686" s="18"/>
      <c r="I686" s="18"/>
      <c r="J686" s="11"/>
      <c r="K686" s="42"/>
      <c r="M686" s="2"/>
      <c r="N686" s="59"/>
    </row>
    <row r="687" spans="1:14" ht="13" x14ac:dyDescent="0.15">
      <c r="A687" s="44"/>
      <c r="B687" s="11"/>
      <c r="C687" s="18"/>
      <c r="D687" s="19"/>
      <c r="E687" s="18"/>
      <c r="F687" s="35"/>
      <c r="G687" s="18"/>
      <c r="H687" s="18"/>
      <c r="I687" s="18"/>
      <c r="J687" s="11"/>
      <c r="K687" s="42"/>
      <c r="M687" s="2"/>
      <c r="N687" s="59"/>
    </row>
    <row r="688" spans="1:14" ht="13" x14ac:dyDescent="0.15">
      <c r="A688" s="44"/>
      <c r="B688" s="11"/>
      <c r="C688" s="18"/>
      <c r="D688" s="19"/>
      <c r="E688" s="18"/>
      <c r="F688" s="35"/>
      <c r="G688" s="18"/>
      <c r="H688" s="18"/>
      <c r="I688" s="18"/>
      <c r="J688" s="11"/>
      <c r="K688" s="42"/>
      <c r="M688" s="2"/>
      <c r="N688" s="59"/>
    </row>
    <row r="689" spans="1:14" ht="13" x14ac:dyDescent="0.15">
      <c r="A689" s="44"/>
      <c r="B689" s="11"/>
      <c r="C689" s="18"/>
      <c r="D689" s="19"/>
      <c r="E689" s="18"/>
      <c r="F689" s="35"/>
      <c r="G689" s="18"/>
      <c r="H689" s="18"/>
      <c r="I689" s="18"/>
      <c r="J689" s="11"/>
      <c r="K689" s="42"/>
      <c r="M689" s="2"/>
      <c r="N689" s="59"/>
    </row>
    <row r="690" spans="1:14" ht="13" x14ac:dyDescent="0.15">
      <c r="A690" s="44"/>
      <c r="B690" s="11"/>
      <c r="C690" s="18"/>
      <c r="D690" s="19"/>
      <c r="E690" s="18"/>
      <c r="F690" s="35"/>
      <c r="G690" s="18"/>
      <c r="H690" s="18"/>
      <c r="I690" s="18"/>
      <c r="J690" s="11"/>
      <c r="K690" s="42"/>
      <c r="M690" s="2"/>
      <c r="N690" s="59"/>
    </row>
    <row r="691" spans="1:14" ht="13" x14ac:dyDescent="0.15">
      <c r="A691" s="44"/>
      <c r="B691" s="11"/>
      <c r="C691" s="18"/>
      <c r="D691" s="19"/>
      <c r="E691" s="18"/>
      <c r="F691" s="35"/>
      <c r="G691" s="18"/>
      <c r="H691" s="18"/>
      <c r="I691" s="18"/>
      <c r="J691" s="11"/>
      <c r="K691" s="42"/>
      <c r="M691" s="2"/>
      <c r="N691" s="59"/>
    </row>
    <row r="692" spans="1:14" ht="13" x14ac:dyDescent="0.15">
      <c r="A692" s="44"/>
      <c r="B692" s="11"/>
      <c r="C692" s="18"/>
      <c r="D692" s="19"/>
      <c r="E692" s="18"/>
      <c r="F692" s="35"/>
      <c r="G692" s="18"/>
      <c r="H692" s="18"/>
      <c r="I692" s="18"/>
      <c r="J692" s="11"/>
      <c r="K692" s="42"/>
      <c r="M692" s="2"/>
      <c r="N692" s="59"/>
    </row>
    <row r="693" spans="1:14" ht="13" x14ac:dyDescent="0.15">
      <c r="A693" s="44"/>
      <c r="B693" s="11"/>
      <c r="C693" s="18"/>
      <c r="D693" s="19"/>
      <c r="E693" s="18"/>
      <c r="F693" s="35"/>
      <c r="G693" s="18"/>
      <c r="H693" s="18"/>
      <c r="I693" s="18"/>
      <c r="J693" s="11"/>
      <c r="K693" s="42"/>
      <c r="M693" s="2"/>
      <c r="N693" s="59"/>
    </row>
    <row r="694" spans="1:14" ht="13" x14ac:dyDescent="0.15">
      <c r="A694" s="44"/>
      <c r="B694" s="11"/>
      <c r="C694" s="18"/>
      <c r="D694" s="19"/>
      <c r="E694" s="18"/>
      <c r="F694" s="35"/>
      <c r="G694" s="18"/>
      <c r="H694" s="18"/>
      <c r="I694" s="18"/>
      <c r="J694" s="11"/>
      <c r="K694" s="42"/>
      <c r="M694" s="2"/>
      <c r="N694" s="59"/>
    </row>
    <row r="695" spans="1:14" ht="13" x14ac:dyDescent="0.15">
      <c r="A695" s="44"/>
      <c r="B695" s="11"/>
      <c r="C695" s="18"/>
      <c r="D695" s="19"/>
      <c r="E695" s="18"/>
      <c r="F695" s="35"/>
      <c r="G695" s="18"/>
      <c r="H695" s="18"/>
      <c r="I695" s="18"/>
      <c r="J695" s="11"/>
      <c r="K695" s="42"/>
      <c r="M695" s="2"/>
      <c r="N695" s="59"/>
    </row>
    <row r="696" spans="1:14" ht="13" x14ac:dyDescent="0.15">
      <c r="A696" s="44"/>
      <c r="B696" s="11"/>
      <c r="C696" s="18"/>
      <c r="D696" s="19"/>
      <c r="E696" s="18"/>
      <c r="F696" s="35"/>
      <c r="G696" s="18"/>
      <c r="H696" s="18"/>
      <c r="I696" s="18"/>
      <c r="J696" s="11"/>
      <c r="K696" s="42"/>
      <c r="M696" s="2"/>
      <c r="N696" s="59"/>
    </row>
    <row r="697" spans="1:14" ht="13" x14ac:dyDescent="0.15">
      <c r="A697" s="44"/>
      <c r="B697" s="11"/>
      <c r="C697" s="18"/>
      <c r="D697" s="19"/>
      <c r="E697" s="18"/>
      <c r="F697" s="35"/>
      <c r="G697" s="18"/>
      <c r="H697" s="18"/>
      <c r="I697" s="18"/>
      <c r="J697" s="11"/>
      <c r="K697" s="42"/>
      <c r="M697" s="2"/>
      <c r="N697" s="59"/>
    </row>
    <row r="698" spans="1:14" ht="13" x14ac:dyDescent="0.15">
      <c r="A698" s="44"/>
      <c r="B698" s="11"/>
      <c r="C698" s="18"/>
      <c r="D698" s="19"/>
      <c r="E698" s="18"/>
      <c r="F698" s="35"/>
      <c r="G698" s="18"/>
      <c r="H698" s="18"/>
      <c r="I698" s="18"/>
      <c r="J698" s="11"/>
      <c r="K698" s="42"/>
      <c r="M698" s="2"/>
      <c r="N698" s="59"/>
    </row>
    <row r="699" spans="1:14" ht="13" x14ac:dyDescent="0.15">
      <c r="A699" s="44"/>
      <c r="B699" s="11"/>
      <c r="C699" s="18"/>
      <c r="D699" s="19"/>
      <c r="E699" s="18"/>
      <c r="F699" s="35"/>
      <c r="G699" s="18"/>
      <c r="H699" s="18"/>
      <c r="I699" s="18"/>
      <c r="J699" s="11"/>
      <c r="K699" s="42"/>
      <c r="M699" s="2"/>
      <c r="N699" s="59"/>
    </row>
    <row r="700" spans="1:14" ht="13" x14ac:dyDescent="0.15">
      <c r="A700" s="44"/>
      <c r="B700" s="11"/>
      <c r="C700" s="18"/>
      <c r="D700" s="19"/>
      <c r="E700" s="18"/>
      <c r="F700" s="35"/>
      <c r="G700" s="18"/>
      <c r="H700" s="18"/>
      <c r="I700" s="18"/>
      <c r="J700" s="11"/>
      <c r="K700" s="42"/>
      <c r="M700" s="2"/>
      <c r="N700" s="59"/>
    </row>
    <row r="701" spans="1:14" ht="13" x14ac:dyDescent="0.15">
      <c r="A701" s="44"/>
      <c r="B701" s="11"/>
      <c r="C701" s="18"/>
      <c r="D701" s="19"/>
      <c r="E701" s="18"/>
      <c r="F701" s="35"/>
      <c r="G701" s="18"/>
      <c r="H701" s="18"/>
      <c r="I701" s="18"/>
      <c r="J701" s="11"/>
      <c r="K701" s="42"/>
      <c r="M701" s="2"/>
      <c r="N701" s="59"/>
    </row>
    <row r="702" spans="1:14" ht="13" x14ac:dyDescent="0.15">
      <c r="A702" s="44"/>
      <c r="B702" s="11"/>
      <c r="C702" s="18"/>
      <c r="D702" s="19"/>
      <c r="E702" s="18"/>
      <c r="F702" s="35"/>
      <c r="G702" s="18"/>
      <c r="H702" s="18"/>
      <c r="I702" s="18"/>
      <c r="J702" s="11"/>
      <c r="K702" s="42"/>
      <c r="M702" s="2"/>
      <c r="N702" s="59"/>
    </row>
    <row r="703" spans="1:14" ht="13" x14ac:dyDescent="0.15">
      <c r="A703" s="44"/>
      <c r="B703" s="11"/>
      <c r="C703" s="18"/>
      <c r="D703" s="19"/>
      <c r="E703" s="18"/>
      <c r="F703" s="35"/>
      <c r="G703" s="18"/>
      <c r="H703" s="18"/>
      <c r="I703" s="18"/>
      <c r="J703" s="11"/>
      <c r="K703" s="42"/>
      <c r="M703" s="2"/>
      <c r="N703" s="59"/>
    </row>
    <row r="704" spans="1:14" ht="13" x14ac:dyDescent="0.15">
      <c r="A704" s="44"/>
      <c r="B704" s="11"/>
      <c r="C704" s="18"/>
      <c r="D704" s="19"/>
      <c r="E704" s="18"/>
      <c r="F704" s="35"/>
      <c r="G704" s="18"/>
      <c r="H704" s="18"/>
      <c r="I704" s="18"/>
      <c r="J704" s="11"/>
      <c r="K704" s="42"/>
      <c r="M704" s="2"/>
      <c r="N704" s="59"/>
    </row>
    <row r="705" spans="1:14" ht="13" x14ac:dyDescent="0.15">
      <c r="A705" s="44"/>
      <c r="B705" s="11"/>
      <c r="C705" s="18"/>
      <c r="D705" s="19"/>
      <c r="E705" s="18"/>
      <c r="F705" s="35"/>
      <c r="G705" s="18"/>
      <c r="H705" s="18"/>
      <c r="I705" s="18"/>
      <c r="J705" s="11"/>
      <c r="K705" s="42"/>
      <c r="M705" s="2"/>
      <c r="N705" s="59"/>
    </row>
    <row r="706" spans="1:14" ht="13" x14ac:dyDescent="0.15">
      <c r="A706" s="44"/>
      <c r="B706" s="11"/>
      <c r="C706" s="18"/>
      <c r="D706" s="19"/>
      <c r="E706" s="18"/>
      <c r="F706" s="35"/>
      <c r="G706" s="18"/>
      <c r="H706" s="18"/>
      <c r="I706" s="18"/>
      <c r="J706" s="11"/>
      <c r="K706" s="42"/>
      <c r="M706" s="2"/>
      <c r="N706" s="59"/>
    </row>
    <row r="707" spans="1:14" ht="13" x14ac:dyDescent="0.15">
      <c r="A707" s="44"/>
      <c r="B707" s="11"/>
      <c r="C707" s="18"/>
      <c r="D707" s="19"/>
      <c r="E707" s="18"/>
      <c r="F707" s="35"/>
      <c r="G707" s="18"/>
      <c r="H707" s="18"/>
      <c r="I707" s="18"/>
      <c r="J707" s="11"/>
      <c r="K707" s="42"/>
      <c r="M707" s="2"/>
      <c r="N707" s="59"/>
    </row>
    <row r="708" spans="1:14" ht="13" x14ac:dyDescent="0.15">
      <c r="A708" s="44"/>
      <c r="B708" s="11"/>
      <c r="C708" s="18"/>
      <c r="D708" s="19"/>
      <c r="E708" s="18"/>
      <c r="F708" s="35"/>
      <c r="G708" s="18"/>
      <c r="H708" s="18"/>
      <c r="I708" s="18"/>
      <c r="J708" s="11"/>
      <c r="K708" s="42"/>
      <c r="M708" s="2"/>
      <c r="N708" s="59"/>
    </row>
    <row r="709" spans="1:14" ht="13" x14ac:dyDescent="0.15">
      <c r="A709" s="44"/>
      <c r="B709" s="11"/>
      <c r="C709" s="18"/>
      <c r="D709" s="19"/>
      <c r="E709" s="18"/>
      <c r="F709" s="35"/>
      <c r="G709" s="18"/>
      <c r="H709" s="18"/>
      <c r="I709" s="18"/>
      <c r="J709" s="11"/>
      <c r="K709" s="42"/>
      <c r="M709" s="2"/>
      <c r="N709" s="59"/>
    </row>
    <row r="710" spans="1:14" ht="13" x14ac:dyDescent="0.15">
      <c r="A710" s="44"/>
      <c r="B710" s="11"/>
      <c r="C710" s="18"/>
      <c r="D710" s="19"/>
      <c r="E710" s="18"/>
      <c r="F710" s="35"/>
      <c r="G710" s="18"/>
      <c r="H710" s="18"/>
      <c r="I710" s="18"/>
      <c r="J710" s="11"/>
      <c r="K710" s="42"/>
      <c r="M710" s="2"/>
      <c r="N710" s="59"/>
    </row>
    <row r="711" spans="1:14" ht="13" x14ac:dyDescent="0.15">
      <c r="A711" s="44"/>
      <c r="B711" s="11"/>
      <c r="C711" s="18"/>
      <c r="D711" s="19"/>
      <c r="E711" s="18"/>
      <c r="F711" s="35"/>
      <c r="G711" s="18"/>
      <c r="H711" s="18"/>
      <c r="I711" s="18"/>
      <c r="J711" s="11"/>
      <c r="K711" s="42"/>
      <c r="M711" s="2"/>
      <c r="N711" s="59"/>
    </row>
    <row r="712" spans="1:14" ht="13" x14ac:dyDescent="0.15">
      <c r="A712" s="44"/>
      <c r="B712" s="11"/>
      <c r="C712" s="18"/>
      <c r="D712" s="19"/>
      <c r="E712" s="18"/>
      <c r="F712" s="35"/>
      <c r="G712" s="18"/>
      <c r="H712" s="18"/>
      <c r="I712" s="18"/>
      <c r="J712" s="11"/>
      <c r="K712" s="42"/>
      <c r="M712" s="2"/>
      <c r="N712" s="59"/>
    </row>
    <row r="713" spans="1:14" ht="13" x14ac:dyDescent="0.15">
      <c r="A713" s="44"/>
      <c r="B713" s="11"/>
      <c r="C713" s="18"/>
      <c r="D713" s="19"/>
      <c r="E713" s="18"/>
      <c r="F713" s="35"/>
      <c r="G713" s="18"/>
      <c r="H713" s="18"/>
      <c r="I713" s="18"/>
      <c r="J713" s="11"/>
      <c r="K713" s="42"/>
      <c r="M713" s="2"/>
      <c r="N713" s="59"/>
    </row>
    <row r="714" spans="1:14" ht="13" x14ac:dyDescent="0.15">
      <c r="A714" s="44"/>
      <c r="B714" s="11"/>
      <c r="C714" s="18"/>
      <c r="D714" s="19"/>
      <c r="E714" s="18"/>
      <c r="F714" s="35"/>
      <c r="G714" s="18"/>
      <c r="H714" s="18"/>
      <c r="I714" s="18"/>
      <c r="J714" s="11"/>
      <c r="K714" s="42"/>
      <c r="M714" s="2"/>
      <c r="N714" s="59"/>
    </row>
    <row r="715" spans="1:14" ht="13" x14ac:dyDescent="0.15">
      <c r="A715" s="44"/>
      <c r="B715" s="11"/>
      <c r="C715" s="18"/>
      <c r="D715" s="19"/>
      <c r="E715" s="18"/>
      <c r="F715" s="35"/>
      <c r="G715" s="18"/>
      <c r="H715" s="18"/>
      <c r="I715" s="18"/>
      <c r="J715" s="11"/>
      <c r="K715" s="42"/>
      <c r="M715" s="2"/>
      <c r="N715" s="59"/>
    </row>
    <row r="716" spans="1:14" ht="13" x14ac:dyDescent="0.15">
      <c r="A716" s="44"/>
      <c r="B716" s="11"/>
      <c r="C716" s="18"/>
      <c r="D716" s="19"/>
      <c r="E716" s="18"/>
      <c r="F716" s="35"/>
      <c r="G716" s="18"/>
      <c r="H716" s="18"/>
      <c r="I716" s="18"/>
      <c r="J716" s="11"/>
      <c r="K716" s="42"/>
      <c r="M716" s="2"/>
      <c r="N716" s="59"/>
    </row>
    <row r="717" spans="1:14" ht="13" x14ac:dyDescent="0.15">
      <c r="A717" s="44"/>
      <c r="B717" s="11"/>
      <c r="C717" s="18"/>
      <c r="D717" s="19"/>
      <c r="E717" s="18"/>
      <c r="F717" s="35"/>
      <c r="G717" s="18"/>
      <c r="H717" s="18"/>
      <c r="I717" s="18"/>
      <c r="J717" s="11"/>
      <c r="K717" s="42"/>
      <c r="M717" s="2"/>
      <c r="N717" s="59"/>
    </row>
    <row r="718" spans="1:14" ht="13" x14ac:dyDescent="0.15">
      <c r="A718" s="44"/>
      <c r="B718" s="11"/>
      <c r="C718" s="18"/>
      <c r="D718" s="19"/>
      <c r="E718" s="18"/>
      <c r="F718" s="35"/>
      <c r="G718" s="18"/>
      <c r="H718" s="18"/>
      <c r="I718" s="18"/>
      <c r="J718" s="11"/>
      <c r="K718" s="42"/>
      <c r="M718" s="2"/>
      <c r="N718" s="59"/>
    </row>
    <row r="719" spans="1:14" ht="13" x14ac:dyDescent="0.15">
      <c r="A719" s="44"/>
      <c r="B719" s="11"/>
      <c r="C719" s="18"/>
      <c r="D719" s="19"/>
      <c r="E719" s="18"/>
      <c r="F719" s="35"/>
      <c r="G719" s="18"/>
      <c r="H719" s="18"/>
      <c r="I719" s="18"/>
      <c r="J719" s="11"/>
      <c r="K719" s="42"/>
      <c r="M719" s="2"/>
      <c r="N719" s="59"/>
    </row>
    <row r="720" spans="1:14" ht="13" x14ac:dyDescent="0.15">
      <c r="A720" s="44"/>
      <c r="B720" s="11"/>
      <c r="C720" s="18"/>
      <c r="D720" s="19"/>
      <c r="E720" s="18"/>
      <c r="F720" s="35"/>
      <c r="G720" s="18"/>
      <c r="H720" s="18"/>
      <c r="I720" s="18"/>
      <c r="J720" s="11"/>
      <c r="K720" s="42"/>
      <c r="M720" s="2"/>
      <c r="N720" s="59"/>
    </row>
    <row r="721" spans="1:14" ht="13" x14ac:dyDescent="0.15">
      <c r="A721" s="44"/>
      <c r="B721" s="11"/>
      <c r="C721" s="18"/>
      <c r="D721" s="19"/>
      <c r="E721" s="18"/>
      <c r="F721" s="35"/>
      <c r="G721" s="18"/>
      <c r="H721" s="18"/>
      <c r="I721" s="18"/>
      <c r="J721" s="11"/>
      <c r="K721" s="42"/>
      <c r="M721" s="2"/>
      <c r="N721" s="59"/>
    </row>
    <row r="722" spans="1:14" ht="13" x14ac:dyDescent="0.15">
      <c r="A722" s="44"/>
      <c r="B722" s="11"/>
      <c r="C722" s="18"/>
      <c r="D722" s="19"/>
      <c r="E722" s="18"/>
      <c r="F722" s="35"/>
      <c r="G722" s="18"/>
      <c r="H722" s="18"/>
      <c r="I722" s="18"/>
      <c r="J722" s="11"/>
      <c r="K722" s="42"/>
      <c r="M722" s="2"/>
      <c r="N722" s="59"/>
    </row>
    <row r="723" spans="1:14" ht="13" x14ac:dyDescent="0.15">
      <c r="A723" s="44"/>
      <c r="B723" s="11"/>
      <c r="C723" s="18"/>
      <c r="D723" s="19"/>
      <c r="E723" s="18"/>
      <c r="F723" s="35"/>
      <c r="G723" s="18"/>
      <c r="H723" s="18"/>
      <c r="I723" s="18"/>
      <c r="J723" s="11"/>
      <c r="K723" s="42"/>
      <c r="M723" s="2"/>
      <c r="N723" s="59"/>
    </row>
    <row r="724" spans="1:14" ht="13" x14ac:dyDescent="0.15">
      <c r="A724" s="44"/>
      <c r="B724" s="11"/>
      <c r="C724" s="18"/>
      <c r="D724" s="19"/>
      <c r="E724" s="18"/>
      <c r="F724" s="35"/>
      <c r="G724" s="18"/>
      <c r="H724" s="18"/>
      <c r="I724" s="18"/>
      <c r="J724" s="11"/>
      <c r="K724" s="42"/>
      <c r="M724" s="2"/>
      <c r="N724" s="59"/>
    </row>
    <row r="725" spans="1:14" ht="13" x14ac:dyDescent="0.15">
      <c r="A725" s="44"/>
      <c r="B725" s="11"/>
      <c r="C725" s="18"/>
      <c r="D725" s="19"/>
      <c r="E725" s="18"/>
      <c r="F725" s="35"/>
      <c r="G725" s="18"/>
      <c r="H725" s="18"/>
      <c r="I725" s="18"/>
      <c r="J725" s="11"/>
      <c r="K725" s="42"/>
      <c r="M725" s="2"/>
      <c r="N725" s="59"/>
    </row>
    <row r="726" spans="1:14" ht="13" x14ac:dyDescent="0.15">
      <c r="A726" s="44"/>
      <c r="B726" s="11"/>
      <c r="C726" s="18"/>
      <c r="D726" s="19"/>
      <c r="E726" s="18"/>
      <c r="F726" s="35"/>
      <c r="G726" s="18"/>
      <c r="H726" s="18"/>
      <c r="I726" s="18"/>
      <c r="J726" s="11"/>
      <c r="K726" s="42"/>
      <c r="M726" s="2"/>
      <c r="N726" s="59"/>
    </row>
    <row r="727" spans="1:14" ht="13" x14ac:dyDescent="0.15">
      <c r="A727" s="44"/>
      <c r="B727" s="11"/>
      <c r="C727" s="18"/>
      <c r="D727" s="19"/>
      <c r="E727" s="18"/>
      <c r="F727" s="35"/>
      <c r="G727" s="18"/>
      <c r="H727" s="18"/>
      <c r="I727" s="18"/>
      <c r="J727" s="11"/>
      <c r="K727" s="42"/>
      <c r="M727" s="2"/>
      <c r="N727" s="59"/>
    </row>
    <row r="728" spans="1:14" ht="13" x14ac:dyDescent="0.15">
      <c r="A728" s="44"/>
      <c r="B728" s="11"/>
      <c r="C728" s="18"/>
      <c r="D728" s="19"/>
      <c r="E728" s="18"/>
      <c r="F728" s="35"/>
      <c r="G728" s="18"/>
      <c r="H728" s="18"/>
      <c r="I728" s="18"/>
      <c r="J728" s="11"/>
      <c r="K728" s="42"/>
      <c r="M728" s="2"/>
      <c r="N728" s="59"/>
    </row>
    <row r="729" spans="1:14" ht="13" x14ac:dyDescent="0.15">
      <c r="A729" s="44"/>
      <c r="B729" s="11"/>
      <c r="C729" s="18"/>
      <c r="D729" s="19"/>
      <c r="E729" s="18"/>
      <c r="F729" s="35"/>
      <c r="G729" s="18"/>
      <c r="H729" s="18"/>
      <c r="I729" s="18"/>
      <c r="J729" s="11"/>
      <c r="K729" s="42"/>
      <c r="M729" s="2"/>
      <c r="N729" s="59"/>
    </row>
    <row r="730" spans="1:14" ht="13" x14ac:dyDescent="0.15">
      <c r="A730" s="44"/>
      <c r="B730" s="11"/>
      <c r="C730" s="18"/>
      <c r="D730" s="19"/>
      <c r="E730" s="18"/>
      <c r="F730" s="35"/>
      <c r="G730" s="18"/>
      <c r="H730" s="18"/>
      <c r="I730" s="18"/>
      <c r="J730" s="11"/>
      <c r="K730" s="42"/>
      <c r="M730" s="2"/>
      <c r="N730" s="59"/>
    </row>
    <row r="731" spans="1:14" ht="13" x14ac:dyDescent="0.15">
      <c r="A731" s="44"/>
      <c r="B731" s="11"/>
      <c r="C731" s="18"/>
      <c r="D731" s="19"/>
      <c r="E731" s="18"/>
      <c r="F731" s="35"/>
      <c r="G731" s="18"/>
      <c r="H731" s="18"/>
      <c r="I731" s="18"/>
      <c r="J731" s="11"/>
      <c r="K731" s="42"/>
      <c r="M731" s="2"/>
      <c r="N731" s="59"/>
    </row>
    <row r="732" spans="1:14" ht="13" x14ac:dyDescent="0.15">
      <c r="A732" s="44"/>
      <c r="B732" s="11"/>
      <c r="C732" s="18"/>
      <c r="D732" s="19"/>
      <c r="E732" s="18"/>
      <c r="F732" s="35"/>
      <c r="G732" s="18"/>
      <c r="H732" s="18"/>
      <c r="I732" s="18"/>
      <c r="J732" s="11"/>
      <c r="K732" s="42"/>
      <c r="M732" s="2"/>
      <c r="N732" s="59"/>
    </row>
    <row r="733" spans="1:14" ht="13" x14ac:dyDescent="0.15">
      <c r="A733" s="44"/>
      <c r="B733" s="11"/>
      <c r="C733" s="18"/>
      <c r="D733" s="19"/>
      <c r="E733" s="18"/>
      <c r="F733" s="35"/>
      <c r="G733" s="18"/>
      <c r="H733" s="18"/>
      <c r="I733" s="18"/>
      <c r="J733" s="11"/>
      <c r="K733" s="42"/>
      <c r="M733" s="2"/>
      <c r="N733" s="59"/>
    </row>
    <row r="734" spans="1:14" ht="13" x14ac:dyDescent="0.15">
      <c r="A734" s="44"/>
      <c r="B734" s="11"/>
      <c r="C734" s="18"/>
      <c r="D734" s="19"/>
      <c r="E734" s="18"/>
      <c r="F734" s="35"/>
      <c r="G734" s="18"/>
      <c r="H734" s="18"/>
      <c r="I734" s="18"/>
      <c r="J734" s="11"/>
      <c r="K734" s="42"/>
      <c r="M734" s="2"/>
      <c r="N734" s="59"/>
    </row>
    <row r="735" spans="1:14" ht="13" x14ac:dyDescent="0.15">
      <c r="A735" s="44"/>
      <c r="B735" s="11"/>
      <c r="C735" s="18"/>
      <c r="D735" s="19"/>
      <c r="E735" s="18"/>
      <c r="F735" s="35"/>
      <c r="G735" s="18"/>
      <c r="H735" s="18"/>
      <c r="I735" s="18"/>
      <c r="J735" s="11"/>
      <c r="K735" s="42"/>
      <c r="M735" s="2"/>
      <c r="N735" s="59"/>
    </row>
    <row r="736" spans="1:14" ht="13" x14ac:dyDescent="0.15">
      <c r="A736" s="44"/>
      <c r="B736" s="11"/>
      <c r="C736" s="18"/>
      <c r="D736" s="19"/>
      <c r="E736" s="18"/>
      <c r="F736" s="35"/>
      <c r="G736" s="18"/>
      <c r="H736" s="18"/>
      <c r="I736" s="18"/>
      <c r="J736" s="11"/>
      <c r="K736" s="42"/>
      <c r="M736" s="2"/>
      <c r="N736" s="59"/>
    </row>
    <row r="737" spans="1:14" ht="13" x14ac:dyDescent="0.15">
      <c r="A737" s="44"/>
      <c r="B737" s="11"/>
      <c r="C737" s="18"/>
      <c r="D737" s="19"/>
      <c r="E737" s="18"/>
      <c r="F737" s="35"/>
      <c r="G737" s="18"/>
      <c r="H737" s="18"/>
      <c r="I737" s="18"/>
      <c r="J737" s="11"/>
      <c r="K737" s="42"/>
      <c r="M737" s="2"/>
      <c r="N737" s="59"/>
    </row>
    <row r="738" spans="1:14" ht="13" x14ac:dyDescent="0.15">
      <c r="A738" s="44"/>
      <c r="B738" s="11"/>
      <c r="C738" s="18"/>
      <c r="D738" s="19"/>
      <c r="E738" s="18"/>
      <c r="F738" s="35"/>
      <c r="G738" s="18"/>
      <c r="H738" s="18"/>
      <c r="I738" s="18"/>
      <c r="J738" s="11"/>
      <c r="K738" s="42"/>
      <c r="M738" s="2"/>
      <c r="N738" s="59"/>
    </row>
    <row r="739" spans="1:14" ht="13" x14ac:dyDescent="0.15">
      <c r="A739" s="44"/>
      <c r="B739" s="11"/>
      <c r="C739" s="18"/>
      <c r="D739" s="19"/>
      <c r="E739" s="18"/>
      <c r="F739" s="35"/>
      <c r="G739" s="18"/>
      <c r="H739" s="18"/>
      <c r="I739" s="18"/>
      <c r="J739" s="11"/>
      <c r="K739" s="42"/>
      <c r="M739" s="2"/>
      <c r="N739" s="59"/>
    </row>
    <row r="740" spans="1:14" ht="13" x14ac:dyDescent="0.15">
      <c r="A740" s="44"/>
      <c r="B740" s="11"/>
      <c r="C740" s="18"/>
      <c r="D740" s="19"/>
      <c r="E740" s="18"/>
      <c r="F740" s="35"/>
      <c r="G740" s="18"/>
      <c r="H740" s="18"/>
      <c r="I740" s="18"/>
      <c r="J740" s="11"/>
      <c r="K740" s="42"/>
      <c r="M740" s="2"/>
      <c r="N740" s="59"/>
    </row>
    <row r="741" spans="1:14" ht="13" x14ac:dyDescent="0.15">
      <c r="A741" s="44"/>
      <c r="B741" s="11"/>
      <c r="C741" s="18"/>
      <c r="D741" s="19"/>
      <c r="E741" s="18"/>
      <c r="F741" s="35"/>
      <c r="G741" s="18"/>
      <c r="H741" s="18"/>
      <c r="I741" s="18"/>
      <c r="J741" s="11"/>
      <c r="K741" s="42"/>
      <c r="M741" s="2"/>
      <c r="N741" s="59"/>
    </row>
    <row r="742" spans="1:14" ht="13" x14ac:dyDescent="0.15">
      <c r="A742" s="44"/>
      <c r="B742" s="11"/>
      <c r="C742" s="18"/>
      <c r="D742" s="19"/>
      <c r="E742" s="18"/>
      <c r="F742" s="35"/>
      <c r="G742" s="18"/>
      <c r="H742" s="18"/>
      <c r="I742" s="18"/>
      <c r="J742" s="11"/>
      <c r="K742" s="42"/>
      <c r="M742" s="2"/>
      <c r="N742" s="59"/>
    </row>
    <row r="743" spans="1:14" ht="13" x14ac:dyDescent="0.15">
      <c r="A743" s="44"/>
      <c r="B743" s="11"/>
      <c r="C743" s="18"/>
      <c r="D743" s="19"/>
      <c r="E743" s="18"/>
      <c r="F743" s="35"/>
      <c r="G743" s="18"/>
      <c r="H743" s="18"/>
      <c r="I743" s="18"/>
      <c r="J743" s="11"/>
      <c r="K743" s="42"/>
      <c r="M743" s="2"/>
      <c r="N743" s="59"/>
    </row>
    <row r="744" spans="1:14" ht="13" x14ac:dyDescent="0.15">
      <c r="A744" s="44"/>
      <c r="B744" s="11"/>
      <c r="C744" s="18"/>
      <c r="D744" s="19"/>
      <c r="E744" s="18"/>
      <c r="F744" s="35"/>
      <c r="G744" s="18"/>
      <c r="H744" s="18"/>
      <c r="I744" s="18"/>
      <c r="J744" s="11"/>
      <c r="K744" s="42"/>
      <c r="M744" s="2"/>
      <c r="N744" s="59"/>
    </row>
    <row r="745" spans="1:14" ht="13" x14ac:dyDescent="0.15">
      <c r="A745" s="44"/>
      <c r="B745" s="11"/>
      <c r="C745" s="18"/>
      <c r="D745" s="19"/>
      <c r="E745" s="18"/>
      <c r="F745" s="35"/>
      <c r="G745" s="18"/>
      <c r="H745" s="18"/>
      <c r="I745" s="18"/>
      <c r="J745" s="11"/>
      <c r="K745" s="42"/>
      <c r="M745" s="2"/>
      <c r="N745" s="59"/>
    </row>
    <row r="746" spans="1:14" ht="13" x14ac:dyDescent="0.15">
      <c r="A746" s="44"/>
      <c r="B746" s="11"/>
      <c r="C746" s="18"/>
      <c r="D746" s="19"/>
      <c r="E746" s="18"/>
      <c r="F746" s="35"/>
      <c r="G746" s="18"/>
      <c r="H746" s="18"/>
      <c r="I746" s="18"/>
      <c r="J746" s="11"/>
      <c r="K746" s="42"/>
      <c r="M746" s="2"/>
      <c r="N746" s="59"/>
    </row>
    <row r="747" spans="1:14" ht="13" x14ac:dyDescent="0.15">
      <c r="A747" s="44"/>
      <c r="B747" s="11"/>
      <c r="C747" s="18"/>
      <c r="D747" s="19"/>
      <c r="E747" s="18"/>
      <c r="F747" s="35"/>
      <c r="G747" s="18"/>
      <c r="H747" s="18"/>
      <c r="I747" s="18"/>
      <c r="J747" s="11"/>
      <c r="K747" s="42"/>
      <c r="M747" s="2"/>
      <c r="N747" s="59"/>
    </row>
    <row r="748" spans="1:14" ht="13" x14ac:dyDescent="0.15">
      <c r="A748" s="44"/>
      <c r="B748" s="11"/>
      <c r="C748" s="18"/>
      <c r="D748" s="19"/>
      <c r="E748" s="18"/>
      <c r="F748" s="35"/>
      <c r="G748" s="18"/>
      <c r="H748" s="18"/>
      <c r="I748" s="18"/>
      <c r="J748" s="11"/>
      <c r="K748" s="42"/>
      <c r="M748" s="2"/>
      <c r="N748" s="59"/>
    </row>
    <row r="749" spans="1:14" ht="13" x14ac:dyDescent="0.15">
      <c r="A749" s="44"/>
      <c r="B749" s="11"/>
      <c r="C749" s="18"/>
      <c r="D749" s="19"/>
      <c r="E749" s="18"/>
      <c r="F749" s="35"/>
      <c r="G749" s="18"/>
      <c r="H749" s="18"/>
      <c r="I749" s="18"/>
      <c r="J749" s="11"/>
      <c r="K749" s="42"/>
      <c r="M749" s="2"/>
      <c r="N749" s="59"/>
    </row>
    <row r="750" spans="1:14" ht="13" x14ac:dyDescent="0.15">
      <c r="A750" s="44"/>
      <c r="B750" s="11"/>
      <c r="C750" s="18"/>
      <c r="D750" s="19"/>
      <c r="E750" s="18"/>
      <c r="F750" s="35"/>
      <c r="G750" s="18"/>
      <c r="H750" s="18"/>
      <c r="I750" s="18"/>
      <c r="J750" s="11"/>
      <c r="K750" s="42"/>
      <c r="M750" s="2"/>
      <c r="N750" s="59"/>
    </row>
    <row r="751" spans="1:14" ht="13" x14ac:dyDescent="0.15">
      <c r="A751" s="44"/>
      <c r="B751" s="11"/>
      <c r="C751" s="18"/>
      <c r="D751" s="19"/>
      <c r="E751" s="18"/>
      <c r="F751" s="35"/>
      <c r="G751" s="18"/>
      <c r="H751" s="18"/>
      <c r="I751" s="18"/>
      <c r="J751" s="11"/>
      <c r="K751" s="42"/>
      <c r="M751" s="2"/>
      <c r="N751" s="59"/>
    </row>
    <row r="752" spans="1:14" ht="13" x14ac:dyDescent="0.15">
      <c r="A752" s="44"/>
      <c r="B752" s="11"/>
      <c r="C752" s="18"/>
      <c r="D752" s="19"/>
      <c r="E752" s="18"/>
      <c r="F752" s="35"/>
      <c r="G752" s="18"/>
      <c r="H752" s="18"/>
      <c r="I752" s="18"/>
      <c r="J752" s="11"/>
      <c r="K752" s="42"/>
      <c r="M752" s="2"/>
      <c r="N752" s="59"/>
    </row>
    <row r="753" spans="1:14" ht="13" x14ac:dyDescent="0.15">
      <c r="A753" s="44"/>
      <c r="B753" s="11"/>
      <c r="C753" s="18"/>
      <c r="D753" s="19"/>
      <c r="E753" s="18"/>
      <c r="F753" s="35"/>
      <c r="G753" s="18"/>
      <c r="H753" s="18"/>
      <c r="I753" s="18"/>
      <c r="J753" s="11"/>
      <c r="K753" s="42"/>
      <c r="M753" s="2"/>
      <c r="N753" s="59"/>
    </row>
    <row r="754" spans="1:14" ht="13" x14ac:dyDescent="0.15">
      <c r="A754" s="44"/>
      <c r="B754" s="11"/>
      <c r="C754" s="18"/>
      <c r="D754" s="19"/>
      <c r="E754" s="18"/>
      <c r="F754" s="35"/>
      <c r="G754" s="18"/>
      <c r="H754" s="18"/>
      <c r="I754" s="18"/>
      <c r="J754" s="11"/>
      <c r="K754" s="42"/>
      <c r="M754" s="2"/>
      <c r="N754" s="59"/>
    </row>
    <row r="755" spans="1:14" ht="13" x14ac:dyDescent="0.15">
      <c r="A755" s="44"/>
      <c r="B755" s="11"/>
      <c r="C755" s="18"/>
      <c r="D755" s="19"/>
      <c r="E755" s="18"/>
      <c r="F755" s="35"/>
      <c r="G755" s="18"/>
      <c r="H755" s="18"/>
      <c r="I755" s="18"/>
      <c r="J755" s="11"/>
      <c r="K755" s="42"/>
      <c r="M755" s="2"/>
      <c r="N755" s="59"/>
    </row>
    <row r="756" spans="1:14" ht="13" x14ac:dyDescent="0.15">
      <c r="A756" s="44"/>
      <c r="B756" s="11"/>
      <c r="C756" s="18"/>
      <c r="D756" s="19"/>
      <c r="E756" s="18"/>
      <c r="F756" s="35"/>
      <c r="G756" s="18"/>
      <c r="H756" s="18"/>
      <c r="I756" s="18"/>
      <c r="J756" s="11"/>
      <c r="K756" s="42"/>
      <c r="M756" s="2"/>
      <c r="N756" s="59"/>
    </row>
    <row r="757" spans="1:14" ht="13" x14ac:dyDescent="0.15">
      <c r="A757" s="44"/>
      <c r="B757" s="11"/>
      <c r="C757" s="18"/>
      <c r="D757" s="19"/>
      <c r="E757" s="18"/>
      <c r="F757" s="35"/>
      <c r="G757" s="18"/>
      <c r="H757" s="18"/>
      <c r="I757" s="18"/>
      <c r="J757" s="11"/>
      <c r="K757" s="42"/>
      <c r="M757" s="2"/>
      <c r="N757" s="59"/>
    </row>
    <row r="758" spans="1:14" ht="13" x14ac:dyDescent="0.15">
      <c r="A758" s="44"/>
      <c r="B758" s="11"/>
      <c r="C758" s="18"/>
      <c r="D758" s="19"/>
      <c r="E758" s="18"/>
      <c r="F758" s="35"/>
      <c r="G758" s="18"/>
      <c r="H758" s="18"/>
      <c r="I758" s="18"/>
      <c r="J758" s="11"/>
      <c r="K758" s="42"/>
      <c r="M758" s="2"/>
      <c r="N758" s="59"/>
    </row>
    <row r="759" spans="1:14" ht="13" x14ac:dyDescent="0.15">
      <c r="A759" s="44"/>
      <c r="B759" s="11"/>
      <c r="C759" s="18"/>
      <c r="D759" s="19"/>
      <c r="E759" s="18"/>
      <c r="F759" s="35"/>
      <c r="G759" s="18"/>
      <c r="H759" s="18"/>
      <c r="I759" s="18"/>
      <c r="J759" s="11"/>
      <c r="K759" s="42"/>
      <c r="M759" s="2"/>
      <c r="N759" s="59"/>
    </row>
    <row r="760" spans="1:14" ht="13" x14ac:dyDescent="0.15">
      <c r="A760" s="44"/>
      <c r="B760" s="11"/>
      <c r="C760" s="18"/>
      <c r="D760" s="19"/>
      <c r="E760" s="18"/>
      <c r="F760" s="35"/>
      <c r="G760" s="18"/>
      <c r="H760" s="18"/>
      <c r="I760" s="18"/>
      <c r="J760" s="11"/>
      <c r="K760" s="42"/>
      <c r="M760" s="2"/>
      <c r="N760" s="59"/>
    </row>
    <row r="761" spans="1:14" ht="13" x14ac:dyDescent="0.15">
      <c r="A761" s="44"/>
      <c r="B761" s="11"/>
      <c r="C761" s="18"/>
      <c r="D761" s="19"/>
      <c r="E761" s="18"/>
      <c r="F761" s="35"/>
      <c r="G761" s="18"/>
      <c r="H761" s="18"/>
      <c r="I761" s="18"/>
      <c r="J761" s="11"/>
      <c r="K761" s="42"/>
      <c r="M761" s="2"/>
      <c r="N761" s="59"/>
    </row>
    <row r="762" spans="1:14" ht="13" x14ac:dyDescent="0.15">
      <c r="A762" s="44"/>
      <c r="B762" s="11"/>
      <c r="C762" s="18"/>
      <c r="D762" s="19"/>
      <c r="E762" s="18"/>
      <c r="F762" s="35"/>
      <c r="G762" s="18"/>
      <c r="H762" s="18"/>
      <c r="I762" s="18"/>
      <c r="J762" s="11"/>
      <c r="K762" s="42"/>
      <c r="M762" s="2"/>
      <c r="N762" s="59"/>
    </row>
    <row r="763" spans="1:14" ht="13" x14ac:dyDescent="0.15">
      <c r="A763" s="44"/>
      <c r="B763" s="11"/>
      <c r="C763" s="18"/>
      <c r="D763" s="19"/>
      <c r="E763" s="18"/>
      <c r="F763" s="35"/>
      <c r="G763" s="18"/>
      <c r="H763" s="18"/>
      <c r="I763" s="18"/>
      <c r="J763" s="11"/>
      <c r="K763" s="42"/>
      <c r="M763" s="2"/>
      <c r="N763" s="59"/>
    </row>
    <row r="764" spans="1:14" ht="13" x14ac:dyDescent="0.15">
      <c r="A764" s="44"/>
      <c r="B764" s="11"/>
      <c r="C764" s="18"/>
      <c r="D764" s="19"/>
      <c r="E764" s="18"/>
      <c r="F764" s="35"/>
      <c r="G764" s="18"/>
      <c r="H764" s="18"/>
      <c r="I764" s="18"/>
      <c r="J764" s="11"/>
      <c r="K764" s="42"/>
      <c r="M764" s="2"/>
      <c r="N764" s="59"/>
    </row>
    <row r="765" spans="1:14" ht="13" x14ac:dyDescent="0.15">
      <c r="A765" s="44"/>
      <c r="B765" s="11"/>
      <c r="C765" s="18"/>
      <c r="D765" s="19"/>
      <c r="E765" s="18"/>
      <c r="F765" s="35"/>
      <c r="G765" s="18"/>
      <c r="H765" s="18"/>
      <c r="I765" s="18"/>
      <c r="J765" s="11"/>
      <c r="K765" s="42"/>
      <c r="M765" s="2"/>
      <c r="N765" s="59"/>
    </row>
    <row r="766" spans="1:14" ht="13" x14ac:dyDescent="0.15">
      <c r="A766" s="44"/>
      <c r="B766" s="11"/>
      <c r="C766" s="18"/>
      <c r="D766" s="19"/>
      <c r="E766" s="18"/>
      <c r="F766" s="35"/>
      <c r="G766" s="18"/>
      <c r="H766" s="18"/>
      <c r="I766" s="18"/>
      <c r="J766" s="11"/>
      <c r="K766" s="42"/>
      <c r="M766" s="2"/>
      <c r="N766" s="59"/>
    </row>
    <row r="767" spans="1:14" ht="13" x14ac:dyDescent="0.15">
      <c r="A767" s="44"/>
      <c r="B767" s="11"/>
      <c r="C767" s="18"/>
      <c r="D767" s="19"/>
      <c r="E767" s="18"/>
      <c r="F767" s="35"/>
      <c r="G767" s="18"/>
      <c r="H767" s="18"/>
      <c r="I767" s="18"/>
      <c r="J767" s="11"/>
      <c r="K767" s="42"/>
      <c r="M767" s="2"/>
      <c r="N767" s="59"/>
    </row>
    <row r="768" spans="1:14" ht="13" x14ac:dyDescent="0.15">
      <c r="A768" s="44"/>
      <c r="B768" s="11"/>
      <c r="C768" s="18"/>
      <c r="D768" s="19"/>
      <c r="E768" s="18"/>
      <c r="F768" s="35"/>
      <c r="G768" s="18"/>
      <c r="H768" s="18"/>
      <c r="I768" s="18"/>
      <c r="J768" s="11"/>
      <c r="K768" s="42"/>
      <c r="M768" s="2"/>
      <c r="N768" s="59"/>
    </row>
    <row r="769" spans="1:14" ht="13" x14ac:dyDescent="0.15">
      <c r="A769" s="44"/>
      <c r="B769" s="11"/>
      <c r="C769" s="18"/>
      <c r="D769" s="19"/>
      <c r="E769" s="18"/>
      <c r="F769" s="35"/>
      <c r="G769" s="18"/>
      <c r="H769" s="18"/>
      <c r="I769" s="18"/>
      <c r="J769" s="11"/>
      <c r="K769" s="42"/>
      <c r="M769" s="2"/>
      <c r="N769" s="59"/>
    </row>
    <row r="770" spans="1:14" ht="13" x14ac:dyDescent="0.15">
      <c r="A770" s="44"/>
      <c r="B770" s="11"/>
      <c r="C770" s="18"/>
      <c r="D770" s="19"/>
      <c r="E770" s="18"/>
      <c r="F770" s="35"/>
      <c r="G770" s="18"/>
      <c r="H770" s="18"/>
      <c r="I770" s="18"/>
      <c r="J770" s="11"/>
      <c r="K770" s="42"/>
      <c r="M770" s="2"/>
      <c r="N770" s="59"/>
    </row>
    <row r="771" spans="1:14" ht="13" x14ac:dyDescent="0.15">
      <c r="A771" s="44"/>
      <c r="B771" s="11"/>
      <c r="C771" s="18"/>
      <c r="D771" s="19"/>
      <c r="E771" s="18"/>
      <c r="F771" s="35"/>
      <c r="G771" s="18"/>
      <c r="H771" s="18"/>
      <c r="I771" s="18"/>
      <c r="J771" s="11"/>
      <c r="K771" s="42"/>
      <c r="M771" s="2"/>
      <c r="N771" s="59"/>
    </row>
    <row r="772" spans="1:14" ht="13" x14ac:dyDescent="0.15">
      <c r="A772" s="44"/>
      <c r="B772" s="11"/>
      <c r="C772" s="18"/>
      <c r="D772" s="19"/>
      <c r="E772" s="18"/>
      <c r="F772" s="35"/>
      <c r="G772" s="18"/>
      <c r="H772" s="18"/>
      <c r="I772" s="18"/>
      <c r="J772" s="11"/>
      <c r="K772" s="42"/>
      <c r="M772" s="2"/>
      <c r="N772" s="59"/>
    </row>
    <row r="773" spans="1:14" ht="13" x14ac:dyDescent="0.15">
      <c r="A773" s="44"/>
      <c r="B773" s="11"/>
      <c r="C773" s="18"/>
      <c r="D773" s="19"/>
      <c r="E773" s="18"/>
      <c r="F773" s="35"/>
      <c r="G773" s="18"/>
      <c r="H773" s="18"/>
      <c r="I773" s="18"/>
      <c r="J773" s="11"/>
      <c r="K773" s="42"/>
      <c r="M773" s="2"/>
      <c r="N773" s="59"/>
    </row>
    <row r="774" spans="1:14" ht="13" x14ac:dyDescent="0.15">
      <c r="A774" s="44"/>
      <c r="B774" s="11"/>
      <c r="C774" s="18"/>
      <c r="D774" s="19"/>
      <c r="E774" s="18"/>
      <c r="F774" s="35"/>
      <c r="G774" s="18"/>
      <c r="H774" s="18"/>
      <c r="I774" s="18"/>
      <c r="J774" s="11"/>
      <c r="K774" s="42"/>
      <c r="M774" s="2"/>
      <c r="N774" s="59"/>
    </row>
    <row r="775" spans="1:14" ht="13" x14ac:dyDescent="0.15">
      <c r="A775" s="44"/>
      <c r="B775" s="11"/>
      <c r="C775" s="18"/>
      <c r="D775" s="19"/>
      <c r="E775" s="18"/>
      <c r="F775" s="35"/>
      <c r="G775" s="18"/>
      <c r="H775" s="18"/>
      <c r="I775" s="18"/>
      <c r="J775" s="11"/>
      <c r="K775" s="42"/>
      <c r="M775" s="2"/>
      <c r="N775" s="59"/>
    </row>
    <row r="776" spans="1:14" ht="13" x14ac:dyDescent="0.15">
      <c r="A776" s="44"/>
      <c r="B776" s="11"/>
      <c r="C776" s="18"/>
      <c r="D776" s="19"/>
      <c r="E776" s="18"/>
      <c r="F776" s="35"/>
      <c r="G776" s="18"/>
      <c r="H776" s="18"/>
      <c r="I776" s="18"/>
      <c r="J776" s="11"/>
      <c r="K776" s="42"/>
      <c r="M776" s="2"/>
      <c r="N776" s="59"/>
    </row>
    <row r="777" spans="1:14" ht="13" x14ac:dyDescent="0.15">
      <c r="A777" s="44"/>
      <c r="B777" s="11"/>
      <c r="C777" s="18"/>
      <c r="D777" s="19"/>
      <c r="E777" s="18"/>
      <c r="F777" s="35"/>
      <c r="G777" s="18"/>
      <c r="H777" s="18"/>
      <c r="I777" s="18"/>
      <c r="J777" s="11"/>
      <c r="K777" s="42"/>
      <c r="M777" s="2"/>
      <c r="N777" s="59"/>
    </row>
    <row r="778" spans="1:14" ht="13" x14ac:dyDescent="0.15">
      <c r="A778" s="44"/>
      <c r="B778" s="11"/>
      <c r="C778" s="18"/>
      <c r="D778" s="19"/>
      <c r="E778" s="18"/>
      <c r="F778" s="35"/>
      <c r="G778" s="18"/>
      <c r="H778" s="18"/>
      <c r="I778" s="18"/>
      <c r="J778" s="11"/>
      <c r="K778" s="42"/>
      <c r="M778" s="2"/>
      <c r="N778" s="59"/>
    </row>
    <row r="779" spans="1:14" ht="13" x14ac:dyDescent="0.15">
      <c r="A779" s="44"/>
      <c r="B779" s="11"/>
      <c r="C779" s="18"/>
      <c r="D779" s="19"/>
      <c r="E779" s="18"/>
      <c r="F779" s="35"/>
      <c r="G779" s="18"/>
      <c r="H779" s="18"/>
      <c r="I779" s="18"/>
      <c r="J779" s="11"/>
      <c r="K779" s="42"/>
      <c r="M779" s="2"/>
      <c r="N779" s="59"/>
    </row>
    <row r="780" spans="1:14" ht="13" x14ac:dyDescent="0.15">
      <c r="A780" s="44"/>
      <c r="B780" s="11"/>
      <c r="C780" s="18"/>
      <c r="D780" s="19"/>
      <c r="E780" s="18"/>
      <c r="F780" s="35"/>
      <c r="G780" s="18"/>
      <c r="H780" s="18"/>
      <c r="I780" s="18"/>
      <c r="J780" s="11"/>
      <c r="K780" s="42"/>
      <c r="M780" s="2"/>
      <c r="N780" s="59"/>
    </row>
    <row r="781" spans="1:14" ht="13" x14ac:dyDescent="0.15">
      <c r="A781" s="44"/>
      <c r="B781" s="11"/>
      <c r="C781" s="18"/>
      <c r="D781" s="19"/>
      <c r="E781" s="18"/>
      <c r="F781" s="35"/>
      <c r="G781" s="18"/>
      <c r="H781" s="18"/>
      <c r="I781" s="18"/>
      <c r="J781" s="11"/>
      <c r="K781" s="42"/>
      <c r="M781" s="2"/>
      <c r="N781" s="59"/>
    </row>
    <row r="782" spans="1:14" ht="13" x14ac:dyDescent="0.15">
      <c r="A782" s="44"/>
      <c r="B782" s="11"/>
      <c r="C782" s="18"/>
      <c r="D782" s="19"/>
      <c r="E782" s="18"/>
      <c r="F782" s="35"/>
      <c r="G782" s="18"/>
      <c r="H782" s="18"/>
      <c r="I782" s="18"/>
      <c r="J782" s="11"/>
      <c r="K782" s="42"/>
      <c r="M782" s="2"/>
      <c r="N782" s="59"/>
    </row>
    <row r="783" spans="1:14" ht="13" x14ac:dyDescent="0.15">
      <c r="A783" s="44"/>
      <c r="B783" s="11"/>
      <c r="C783" s="18"/>
      <c r="D783" s="19"/>
      <c r="E783" s="18"/>
      <c r="F783" s="35"/>
      <c r="G783" s="18"/>
      <c r="H783" s="18"/>
      <c r="I783" s="18"/>
      <c r="J783" s="11"/>
      <c r="K783" s="42"/>
      <c r="M783" s="2"/>
      <c r="N783" s="59"/>
    </row>
    <row r="784" spans="1:14" ht="13" x14ac:dyDescent="0.15">
      <c r="A784" s="44"/>
      <c r="B784" s="11"/>
      <c r="C784" s="18"/>
      <c r="D784" s="19"/>
      <c r="E784" s="18"/>
      <c r="F784" s="35"/>
      <c r="G784" s="18"/>
      <c r="H784" s="18"/>
      <c r="I784" s="18"/>
      <c r="J784" s="11"/>
      <c r="K784" s="42"/>
      <c r="M784" s="2"/>
      <c r="N784" s="59"/>
    </row>
    <row r="785" spans="1:14" ht="13" x14ac:dyDescent="0.15">
      <c r="A785" s="44"/>
      <c r="B785" s="11"/>
      <c r="C785" s="18"/>
      <c r="D785" s="19"/>
      <c r="E785" s="18"/>
      <c r="F785" s="35"/>
      <c r="G785" s="18"/>
      <c r="H785" s="18"/>
      <c r="I785" s="18"/>
      <c r="J785" s="11"/>
      <c r="K785" s="42"/>
      <c r="M785" s="2"/>
      <c r="N785" s="59"/>
    </row>
    <row r="786" spans="1:14" ht="13" x14ac:dyDescent="0.15">
      <c r="A786" s="44"/>
      <c r="B786" s="11"/>
      <c r="C786" s="18"/>
      <c r="D786" s="19"/>
      <c r="E786" s="18"/>
      <c r="F786" s="35"/>
      <c r="G786" s="18"/>
      <c r="H786" s="18"/>
      <c r="I786" s="18"/>
      <c r="J786" s="11"/>
      <c r="K786" s="42"/>
      <c r="M786" s="2"/>
      <c r="N786" s="59"/>
    </row>
    <row r="787" spans="1:14" ht="13" x14ac:dyDescent="0.15">
      <c r="A787" s="44"/>
      <c r="B787" s="11"/>
      <c r="C787" s="18"/>
      <c r="D787" s="19"/>
      <c r="E787" s="18"/>
      <c r="F787" s="35"/>
      <c r="G787" s="18"/>
      <c r="H787" s="18"/>
      <c r="I787" s="18"/>
      <c r="J787" s="11"/>
      <c r="K787" s="42"/>
      <c r="M787" s="2"/>
      <c r="N787" s="59"/>
    </row>
    <row r="788" spans="1:14" ht="13" x14ac:dyDescent="0.15">
      <c r="A788" s="44"/>
      <c r="B788" s="11"/>
      <c r="C788" s="18"/>
      <c r="D788" s="19"/>
      <c r="E788" s="18"/>
      <c r="F788" s="35"/>
      <c r="G788" s="18"/>
      <c r="H788" s="18"/>
      <c r="I788" s="18"/>
      <c r="J788" s="11"/>
      <c r="K788" s="42"/>
      <c r="M788" s="2"/>
      <c r="N788" s="59"/>
    </row>
    <row r="789" spans="1:14" ht="13" x14ac:dyDescent="0.15">
      <c r="A789" s="44"/>
      <c r="B789" s="11"/>
      <c r="C789" s="18"/>
      <c r="D789" s="19"/>
      <c r="E789" s="18"/>
      <c r="F789" s="35"/>
      <c r="G789" s="18"/>
      <c r="H789" s="18"/>
      <c r="I789" s="18"/>
      <c r="J789" s="11"/>
      <c r="K789" s="42"/>
      <c r="M789" s="2"/>
      <c r="N789" s="59"/>
    </row>
    <row r="790" spans="1:14" ht="13" x14ac:dyDescent="0.15">
      <c r="A790" s="44"/>
      <c r="B790" s="11"/>
      <c r="C790" s="18"/>
      <c r="D790" s="19"/>
      <c r="E790" s="18"/>
      <c r="F790" s="35"/>
      <c r="G790" s="18"/>
      <c r="H790" s="18"/>
      <c r="I790" s="18"/>
      <c r="J790" s="11"/>
      <c r="K790" s="42"/>
      <c r="M790" s="2"/>
      <c r="N790" s="59"/>
    </row>
    <row r="791" spans="1:14" ht="13" x14ac:dyDescent="0.15">
      <c r="A791" s="44"/>
      <c r="B791" s="11"/>
      <c r="C791" s="18"/>
      <c r="D791" s="19"/>
      <c r="E791" s="18"/>
      <c r="F791" s="35"/>
      <c r="G791" s="18"/>
      <c r="H791" s="18"/>
      <c r="I791" s="18"/>
      <c r="J791" s="11"/>
      <c r="K791" s="42"/>
      <c r="M791" s="2"/>
      <c r="N791" s="59"/>
    </row>
    <row r="792" spans="1:14" ht="13" x14ac:dyDescent="0.15">
      <c r="A792" s="44"/>
      <c r="B792" s="11"/>
      <c r="C792" s="18"/>
      <c r="D792" s="19"/>
      <c r="E792" s="18"/>
      <c r="F792" s="35"/>
      <c r="G792" s="18"/>
      <c r="H792" s="18"/>
      <c r="I792" s="18"/>
      <c r="J792" s="11"/>
      <c r="K792" s="42"/>
      <c r="M792" s="2"/>
      <c r="N792" s="59"/>
    </row>
    <row r="793" spans="1:14" ht="13" x14ac:dyDescent="0.15">
      <c r="A793" s="44"/>
      <c r="B793" s="11"/>
      <c r="C793" s="18"/>
      <c r="D793" s="19"/>
      <c r="E793" s="18"/>
      <c r="F793" s="35"/>
      <c r="G793" s="18"/>
      <c r="H793" s="18"/>
      <c r="I793" s="18"/>
      <c r="J793" s="11"/>
      <c r="K793" s="42"/>
      <c r="M793" s="2"/>
      <c r="N793" s="59"/>
    </row>
    <row r="794" spans="1:14" ht="13" x14ac:dyDescent="0.15">
      <c r="A794" s="44"/>
      <c r="B794" s="11"/>
      <c r="C794" s="18"/>
      <c r="D794" s="19"/>
      <c r="E794" s="18"/>
      <c r="F794" s="35"/>
      <c r="G794" s="18"/>
      <c r="H794" s="18"/>
      <c r="I794" s="18"/>
      <c r="J794" s="11"/>
      <c r="K794" s="42"/>
      <c r="M794" s="2"/>
      <c r="N794" s="59"/>
    </row>
    <row r="795" spans="1:14" ht="13" x14ac:dyDescent="0.15">
      <c r="A795" s="44"/>
      <c r="B795" s="11"/>
      <c r="C795" s="18"/>
      <c r="D795" s="19"/>
      <c r="E795" s="18"/>
      <c r="F795" s="35"/>
      <c r="G795" s="18"/>
      <c r="H795" s="18"/>
      <c r="I795" s="18"/>
      <c r="J795" s="11"/>
      <c r="K795" s="42"/>
      <c r="M795" s="2"/>
      <c r="N795" s="59"/>
    </row>
    <row r="796" spans="1:14" ht="13" x14ac:dyDescent="0.15">
      <c r="A796" s="44"/>
      <c r="B796" s="11"/>
      <c r="C796" s="18"/>
      <c r="D796" s="19"/>
      <c r="E796" s="18"/>
      <c r="F796" s="35"/>
      <c r="G796" s="18"/>
      <c r="H796" s="18"/>
      <c r="I796" s="18"/>
      <c r="J796" s="11"/>
      <c r="K796" s="42"/>
      <c r="M796" s="2"/>
      <c r="N796" s="59"/>
    </row>
    <row r="797" spans="1:14" ht="13" x14ac:dyDescent="0.15">
      <c r="A797" s="44"/>
      <c r="B797" s="11"/>
      <c r="C797" s="18"/>
      <c r="D797" s="19"/>
      <c r="E797" s="18"/>
      <c r="F797" s="35"/>
      <c r="G797" s="18"/>
      <c r="H797" s="18"/>
      <c r="I797" s="18"/>
      <c r="J797" s="11"/>
      <c r="K797" s="42"/>
      <c r="M797" s="2"/>
      <c r="N797" s="59"/>
    </row>
    <row r="798" spans="1:14" ht="13" x14ac:dyDescent="0.15">
      <c r="A798" s="44"/>
      <c r="B798" s="11"/>
      <c r="C798" s="18"/>
      <c r="D798" s="19"/>
      <c r="E798" s="18"/>
      <c r="F798" s="35"/>
      <c r="G798" s="18"/>
      <c r="H798" s="18"/>
      <c r="I798" s="18"/>
      <c r="J798" s="11"/>
      <c r="K798" s="42"/>
      <c r="M798" s="2"/>
      <c r="N798" s="59"/>
    </row>
    <row r="799" spans="1:14" ht="13" x14ac:dyDescent="0.15">
      <c r="A799" s="44"/>
      <c r="B799" s="11"/>
      <c r="C799" s="18"/>
      <c r="D799" s="19"/>
      <c r="E799" s="18"/>
      <c r="F799" s="35"/>
      <c r="G799" s="18"/>
      <c r="H799" s="18"/>
      <c r="I799" s="18"/>
      <c r="J799" s="11"/>
      <c r="K799" s="42"/>
      <c r="M799" s="2"/>
      <c r="N799" s="59"/>
    </row>
    <row r="800" spans="1:14" ht="13" x14ac:dyDescent="0.15">
      <c r="A800" s="44"/>
      <c r="B800" s="11"/>
      <c r="C800" s="18"/>
      <c r="D800" s="19"/>
      <c r="E800" s="18"/>
      <c r="F800" s="35"/>
      <c r="G800" s="18"/>
      <c r="H800" s="18"/>
      <c r="I800" s="18"/>
      <c r="J800" s="11"/>
      <c r="K800" s="42"/>
      <c r="M800" s="2"/>
      <c r="N800" s="59"/>
    </row>
    <row r="801" spans="1:14" ht="13" x14ac:dyDescent="0.15">
      <c r="A801" s="44"/>
      <c r="B801" s="11"/>
      <c r="C801" s="18"/>
      <c r="D801" s="19"/>
      <c r="E801" s="18"/>
      <c r="F801" s="35"/>
      <c r="G801" s="18"/>
      <c r="H801" s="18"/>
      <c r="I801" s="18"/>
      <c r="J801" s="11"/>
      <c r="K801" s="42"/>
      <c r="M801" s="2"/>
      <c r="N801" s="59"/>
    </row>
    <row r="802" spans="1:14" ht="13" x14ac:dyDescent="0.15">
      <c r="A802" s="44"/>
      <c r="B802" s="11"/>
      <c r="C802" s="18"/>
      <c r="D802" s="19"/>
      <c r="E802" s="18"/>
      <c r="F802" s="35"/>
      <c r="G802" s="18"/>
      <c r="H802" s="18"/>
      <c r="I802" s="18"/>
      <c r="J802" s="11"/>
      <c r="K802" s="42"/>
      <c r="M802" s="2"/>
      <c r="N802" s="59"/>
    </row>
    <row r="803" spans="1:14" ht="13" x14ac:dyDescent="0.15">
      <c r="A803" s="44"/>
      <c r="B803" s="11"/>
      <c r="C803" s="18"/>
      <c r="D803" s="19"/>
      <c r="E803" s="18"/>
      <c r="F803" s="35"/>
      <c r="G803" s="18"/>
      <c r="H803" s="18"/>
      <c r="I803" s="18"/>
      <c r="J803" s="11"/>
      <c r="K803" s="42"/>
      <c r="M803" s="2"/>
      <c r="N803" s="59"/>
    </row>
    <row r="804" spans="1:14" ht="13" x14ac:dyDescent="0.15">
      <c r="A804" s="44"/>
      <c r="B804" s="11"/>
      <c r="C804" s="18"/>
      <c r="D804" s="19"/>
      <c r="E804" s="18"/>
      <c r="F804" s="35"/>
      <c r="G804" s="18"/>
      <c r="H804" s="18"/>
      <c r="I804" s="18"/>
      <c r="J804" s="11"/>
      <c r="K804" s="42"/>
      <c r="M804" s="2"/>
      <c r="N804" s="59"/>
    </row>
    <row r="805" spans="1:14" ht="13" x14ac:dyDescent="0.15">
      <c r="A805" s="44"/>
      <c r="B805" s="11"/>
      <c r="C805" s="18"/>
      <c r="D805" s="19"/>
      <c r="E805" s="18"/>
      <c r="F805" s="35"/>
      <c r="G805" s="18"/>
      <c r="H805" s="18"/>
      <c r="I805" s="18"/>
      <c r="J805" s="11"/>
      <c r="K805" s="42"/>
      <c r="M805" s="2"/>
      <c r="N805" s="59"/>
    </row>
    <row r="806" spans="1:14" ht="13" x14ac:dyDescent="0.15">
      <c r="A806" s="44"/>
      <c r="B806" s="11"/>
      <c r="C806" s="18"/>
      <c r="D806" s="19"/>
      <c r="E806" s="18"/>
      <c r="F806" s="35"/>
      <c r="G806" s="18"/>
      <c r="H806" s="18"/>
      <c r="I806" s="18"/>
      <c r="J806" s="11"/>
      <c r="K806" s="42"/>
      <c r="M806" s="2"/>
      <c r="N806" s="59"/>
    </row>
    <row r="807" spans="1:14" ht="13" x14ac:dyDescent="0.15">
      <c r="A807" s="44"/>
      <c r="B807" s="11"/>
      <c r="C807" s="18"/>
      <c r="D807" s="19"/>
      <c r="E807" s="18"/>
      <c r="F807" s="35"/>
      <c r="G807" s="18"/>
      <c r="H807" s="18"/>
      <c r="I807" s="18"/>
      <c r="J807" s="11"/>
      <c r="K807" s="42"/>
      <c r="M807" s="2"/>
      <c r="N807" s="59"/>
    </row>
    <row r="808" spans="1:14" ht="13" x14ac:dyDescent="0.15">
      <c r="A808" s="44"/>
      <c r="B808" s="11"/>
      <c r="C808" s="18"/>
      <c r="D808" s="19"/>
      <c r="E808" s="18"/>
      <c r="F808" s="35"/>
      <c r="G808" s="18"/>
      <c r="H808" s="18"/>
      <c r="I808" s="18"/>
      <c r="J808" s="11"/>
      <c r="K808" s="42"/>
      <c r="M808" s="2"/>
      <c r="N808" s="59"/>
    </row>
    <row r="809" spans="1:14" ht="13" x14ac:dyDescent="0.15">
      <c r="A809" s="44"/>
      <c r="B809" s="11"/>
      <c r="C809" s="18"/>
      <c r="D809" s="19"/>
      <c r="E809" s="18"/>
      <c r="F809" s="35"/>
      <c r="G809" s="18"/>
      <c r="H809" s="18"/>
      <c r="I809" s="18"/>
      <c r="J809" s="11"/>
      <c r="K809" s="42"/>
      <c r="M809" s="2"/>
      <c r="N809" s="59"/>
    </row>
    <row r="810" spans="1:14" ht="13" x14ac:dyDescent="0.15">
      <c r="A810" s="44"/>
      <c r="B810" s="11"/>
      <c r="C810" s="18"/>
      <c r="D810" s="19"/>
      <c r="E810" s="18"/>
      <c r="F810" s="35"/>
      <c r="G810" s="18"/>
      <c r="H810" s="18"/>
      <c r="I810" s="18"/>
      <c r="J810" s="11"/>
      <c r="K810" s="42"/>
      <c r="M810" s="2"/>
      <c r="N810" s="59"/>
    </row>
    <row r="811" spans="1:14" ht="13" x14ac:dyDescent="0.15">
      <c r="A811" s="44"/>
      <c r="B811" s="11"/>
      <c r="C811" s="18"/>
      <c r="D811" s="19"/>
      <c r="E811" s="18"/>
      <c r="F811" s="35"/>
      <c r="G811" s="18"/>
      <c r="H811" s="18"/>
      <c r="I811" s="18"/>
      <c r="J811" s="11"/>
      <c r="K811" s="42"/>
      <c r="M811" s="2"/>
      <c r="N811" s="59"/>
    </row>
    <row r="812" spans="1:14" ht="13" x14ac:dyDescent="0.15">
      <c r="A812" s="44"/>
      <c r="B812" s="11"/>
      <c r="C812" s="18"/>
      <c r="D812" s="19"/>
      <c r="E812" s="18"/>
      <c r="F812" s="35"/>
      <c r="G812" s="18"/>
      <c r="H812" s="18"/>
      <c r="I812" s="18"/>
      <c r="J812" s="11"/>
      <c r="K812" s="42"/>
      <c r="M812" s="2"/>
      <c r="N812" s="59"/>
    </row>
    <row r="813" spans="1:14" ht="13" x14ac:dyDescent="0.15">
      <c r="A813" s="44"/>
      <c r="B813" s="11"/>
      <c r="C813" s="18"/>
      <c r="D813" s="19"/>
      <c r="E813" s="18"/>
      <c r="F813" s="35"/>
      <c r="G813" s="18"/>
      <c r="H813" s="18"/>
      <c r="I813" s="18"/>
      <c r="J813" s="11"/>
      <c r="K813" s="42"/>
      <c r="M813" s="2"/>
      <c r="N813" s="59"/>
    </row>
    <row r="814" spans="1:14" ht="13" x14ac:dyDescent="0.15">
      <c r="A814" s="44"/>
      <c r="B814" s="11"/>
      <c r="C814" s="18"/>
      <c r="D814" s="19"/>
      <c r="E814" s="18"/>
      <c r="F814" s="35"/>
      <c r="G814" s="18"/>
      <c r="H814" s="18"/>
      <c r="I814" s="18"/>
      <c r="J814" s="11"/>
      <c r="K814" s="42"/>
      <c r="M814" s="2"/>
      <c r="N814" s="59"/>
    </row>
    <row r="815" spans="1:14" ht="13" x14ac:dyDescent="0.15">
      <c r="A815" s="44"/>
      <c r="B815" s="11"/>
      <c r="C815" s="18"/>
      <c r="D815" s="19"/>
      <c r="E815" s="18"/>
      <c r="F815" s="35"/>
      <c r="G815" s="18"/>
      <c r="H815" s="18"/>
      <c r="I815" s="18"/>
      <c r="J815" s="11"/>
      <c r="K815" s="42"/>
      <c r="M815" s="2"/>
      <c r="N815" s="59"/>
    </row>
    <row r="816" spans="1:14" ht="13" x14ac:dyDescent="0.15">
      <c r="A816" s="44"/>
      <c r="B816" s="11"/>
      <c r="C816" s="18"/>
      <c r="D816" s="19"/>
      <c r="E816" s="18"/>
      <c r="F816" s="35"/>
      <c r="G816" s="18"/>
      <c r="H816" s="18"/>
      <c r="I816" s="18"/>
      <c r="J816" s="11"/>
      <c r="K816" s="42"/>
      <c r="M816" s="2"/>
      <c r="N816" s="59"/>
    </row>
    <row r="817" spans="1:14" ht="13" x14ac:dyDescent="0.15">
      <c r="A817" s="44"/>
      <c r="B817" s="11"/>
      <c r="C817" s="18"/>
      <c r="D817" s="19"/>
      <c r="E817" s="18"/>
      <c r="F817" s="35"/>
      <c r="G817" s="18"/>
      <c r="H817" s="18"/>
      <c r="I817" s="18"/>
      <c r="J817" s="11"/>
      <c r="K817" s="42"/>
      <c r="M817" s="2"/>
      <c r="N817" s="59"/>
    </row>
    <row r="818" spans="1:14" ht="13" x14ac:dyDescent="0.15">
      <c r="A818" s="44"/>
      <c r="B818" s="11"/>
      <c r="C818" s="18"/>
      <c r="D818" s="19"/>
      <c r="E818" s="18"/>
      <c r="F818" s="35"/>
      <c r="G818" s="18"/>
      <c r="H818" s="18"/>
      <c r="I818" s="18"/>
      <c r="J818" s="11"/>
      <c r="K818" s="42"/>
      <c r="M818" s="2"/>
      <c r="N818" s="59"/>
    </row>
    <row r="819" spans="1:14" ht="13" x14ac:dyDescent="0.15">
      <c r="A819" s="44"/>
      <c r="B819" s="11"/>
      <c r="C819" s="18"/>
      <c r="D819" s="19"/>
      <c r="E819" s="18"/>
      <c r="F819" s="35"/>
      <c r="G819" s="18"/>
      <c r="H819" s="18"/>
      <c r="I819" s="18"/>
      <c r="J819" s="11"/>
      <c r="K819" s="42"/>
      <c r="M819" s="2"/>
      <c r="N819" s="59"/>
    </row>
    <row r="820" spans="1:14" ht="13" x14ac:dyDescent="0.15">
      <c r="A820" s="44"/>
      <c r="B820" s="11"/>
      <c r="C820" s="18"/>
      <c r="D820" s="19"/>
      <c r="E820" s="18"/>
      <c r="F820" s="35"/>
      <c r="G820" s="18"/>
      <c r="H820" s="18"/>
      <c r="I820" s="18"/>
      <c r="J820" s="11"/>
      <c r="K820" s="42"/>
      <c r="M820" s="2"/>
      <c r="N820" s="59"/>
    </row>
    <row r="821" spans="1:14" ht="13" x14ac:dyDescent="0.15">
      <c r="A821" s="44"/>
      <c r="B821" s="11"/>
      <c r="C821" s="18"/>
      <c r="D821" s="19"/>
      <c r="E821" s="18"/>
      <c r="F821" s="35"/>
      <c r="G821" s="18"/>
      <c r="H821" s="18"/>
      <c r="I821" s="18"/>
      <c r="J821" s="11"/>
      <c r="K821" s="42"/>
      <c r="M821" s="2"/>
      <c r="N821" s="59"/>
    </row>
    <row r="822" spans="1:14" ht="13" x14ac:dyDescent="0.15">
      <c r="A822" s="44"/>
      <c r="B822" s="11"/>
      <c r="C822" s="18"/>
      <c r="D822" s="19"/>
      <c r="E822" s="18"/>
      <c r="F822" s="35"/>
      <c r="G822" s="18"/>
      <c r="H822" s="18"/>
      <c r="I822" s="18"/>
      <c r="J822" s="11"/>
      <c r="K822" s="42"/>
      <c r="M822" s="2"/>
      <c r="N822" s="59"/>
    </row>
    <row r="823" spans="1:14" ht="13" x14ac:dyDescent="0.15">
      <c r="A823" s="44"/>
      <c r="B823" s="11"/>
      <c r="C823" s="18"/>
      <c r="D823" s="19"/>
      <c r="E823" s="18"/>
      <c r="F823" s="35"/>
      <c r="G823" s="18"/>
      <c r="H823" s="18"/>
      <c r="I823" s="18"/>
      <c r="J823" s="11"/>
      <c r="K823" s="42"/>
      <c r="M823" s="2"/>
      <c r="N823" s="59"/>
    </row>
    <row r="824" spans="1:14" ht="13" x14ac:dyDescent="0.15">
      <c r="A824" s="44"/>
      <c r="B824" s="11"/>
      <c r="C824" s="18"/>
      <c r="D824" s="19"/>
      <c r="E824" s="18"/>
      <c r="F824" s="35"/>
      <c r="G824" s="18"/>
      <c r="H824" s="18"/>
      <c r="I824" s="18"/>
      <c r="J824" s="11"/>
      <c r="K824" s="42"/>
      <c r="M824" s="2"/>
      <c r="N824" s="59"/>
    </row>
    <row r="825" spans="1:14" ht="13" x14ac:dyDescent="0.15">
      <c r="A825" s="44"/>
      <c r="B825" s="11"/>
      <c r="C825" s="18"/>
      <c r="D825" s="19"/>
      <c r="E825" s="18"/>
      <c r="F825" s="35"/>
      <c r="G825" s="18"/>
      <c r="H825" s="18"/>
      <c r="I825" s="18"/>
      <c r="J825" s="11"/>
      <c r="K825" s="42"/>
      <c r="M825" s="2"/>
      <c r="N825" s="59"/>
    </row>
    <row r="826" spans="1:14" ht="13" x14ac:dyDescent="0.15">
      <c r="A826" s="44"/>
      <c r="B826" s="11"/>
      <c r="C826" s="18"/>
      <c r="D826" s="19"/>
      <c r="E826" s="18"/>
      <c r="F826" s="35"/>
      <c r="G826" s="18"/>
      <c r="H826" s="18"/>
      <c r="I826" s="18"/>
      <c r="J826" s="11"/>
      <c r="K826" s="42"/>
      <c r="M826" s="2"/>
      <c r="N826" s="59"/>
    </row>
    <row r="827" spans="1:14" ht="13" x14ac:dyDescent="0.15">
      <c r="A827" s="44"/>
      <c r="B827" s="11"/>
      <c r="C827" s="18"/>
      <c r="D827" s="19"/>
      <c r="E827" s="18"/>
      <c r="F827" s="35"/>
      <c r="G827" s="18"/>
      <c r="H827" s="18"/>
      <c r="I827" s="18"/>
      <c r="J827" s="11"/>
      <c r="K827" s="42"/>
      <c r="M827" s="2"/>
      <c r="N827" s="59"/>
    </row>
    <row r="828" spans="1:14" ht="13" x14ac:dyDescent="0.15">
      <c r="A828" s="44"/>
      <c r="B828" s="11"/>
      <c r="C828" s="18"/>
      <c r="D828" s="19"/>
      <c r="E828" s="18"/>
      <c r="F828" s="35"/>
      <c r="G828" s="18"/>
      <c r="H828" s="18"/>
      <c r="I828" s="18"/>
      <c r="J828" s="11"/>
      <c r="K828" s="42"/>
      <c r="M828" s="2"/>
      <c r="N828" s="59"/>
    </row>
    <row r="829" spans="1:14" ht="13" x14ac:dyDescent="0.15">
      <c r="A829" s="44"/>
      <c r="B829" s="11"/>
      <c r="C829" s="18"/>
      <c r="D829" s="19"/>
      <c r="E829" s="18"/>
      <c r="F829" s="35"/>
      <c r="G829" s="18"/>
      <c r="H829" s="18"/>
      <c r="I829" s="18"/>
      <c r="J829" s="11"/>
      <c r="K829" s="42"/>
      <c r="M829" s="2"/>
      <c r="N829" s="59"/>
    </row>
    <row r="830" spans="1:14" ht="13" x14ac:dyDescent="0.15">
      <c r="A830" s="44"/>
      <c r="B830" s="11"/>
      <c r="C830" s="18"/>
      <c r="D830" s="19"/>
      <c r="E830" s="18"/>
      <c r="F830" s="35"/>
      <c r="G830" s="18"/>
      <c r="H830" s="18"/>
      <c r="I830" s="18"/>
      <c r="J830" s="11"/>
      <c r="K830" s="42"/>
      <c r="M830" s="2"/>
      <c r="N830" s="59"/>
    </row>
    <row r="831" spans="1:14" ht="13" x14ac:dyDescent="0.15">
      <c r="A831" s="44"/>
      <c r="B831" s="11"/>
      <c r="C831" s="18"/>
      <c r="D831" s="19"/>
      <c r="E831" s="18"/>
      <c r="F831" s="35"/>
      <c r="G831" s="18"/>
      <c r="H831" s="18"/>
      <c r="I831" s="18"/>
      <c r="J831" s="11"/>
      <c r="K831" s="42"/>
      <c r="M831" s="2"/>
      <c r="N831" s="59"/>
    </row>
    <row r="832" spans="1:14" ht="13" x14ac:dyDescent="0.15">
      <c r="A832" s="44"/>
      <c r="B832" s="11"/>
      <c r="C832" s="18"/>
      <c r="D832" s="19"/>
      <c r="E832" s="18"/>
      <c r="F832" s="35"/>
      <c r="G832" s="18"/>
      <c r="H832" s="18"/>
      <c r="I832" s="18"/>
      <c r="J832" s="11"/>
      <c r="K832" s="42"/>
      <c r="M832" s="2"/>
      <c r="N832" s="59"/>
    </row>
    <row r="833" spans="1:14" ht="13" x14ac:dyDescent="0.15">
      <c r="A833" s="44"/>
      <c r="B833" s="11"/>
      <c r="C833" s="18"/>
      <c r="D833" s="19"/>
      <c r="E833" s="18"/>
      <c r="F833" s="35"/>
      <c r="G833" s="18"/>
      <c r="H833" s="18"/>
      <c r="I833" s="18"/>
      <c r="J833" s="11"/>
      <c r="K833" s="42"/>
      <c r="M833" s="2"/>
      <c r="N833" s="59"/>
    </row>
    <row r="834" spans="1:14" ht="13" x14ac:dyDescent="0.15">
      <c r="A834" s="44"/>
      <c r="B834" s="11"/>
      <c r="C834" s="18"/>
      <c r="D834" s="19"/>
      <c r="E834" s="18"/>
      <c r="F834" s="35"/>
      <c r="G834" s="18"/>
      <c r="H834" s="18"/>
      <c r="I834" s="18"/>
      <c r="J834" s="11"/>
      <c r="K834" s="42"/>
      <c r="M834" s="2"/>
      <c r="N834" s="59"/>
    </row>
    <row r="835" spans="1:14" ht="13" x14ac:dyDescent="0.15">
      <c r="A835" s="44"/>
      <c r="B835" s="11"/>
      <c r="C835" s="18"/>
      <c r="D835" s="19"/>
      <c r="E835" s="18"/>
      <c r="F835" s="35"/>
      <c r="G835" s="18"/>
      <c r="H835" s="18"/>
      <c r="I835" s="18"/>
      <c r="J835" s="11"/>
      <c r="K835" s="42"/>
      <c r="M835" s="2"/>
      <c r="N835" s="59"/>
    </row>
    <row r="836" spans="1:14" ht="13" x14ac:dyDescent="0.15">
      <c r="A836" s="44"/>
      <c r="B836" s="11"/>
      <c r="C836" s="18"/>
      <c r="D836" s="19"/>
      <c r="E836" s="18"/>
      <c r="F836" s="35"/>
      <c r="G836" s="18"/>
      <c r="H836" s="18"/>
      <c r="I836" s="18"/>
      <c r="J836" s="11"/>
      <c r="K836" s="42"/>
      <c r="M836" s="2"/>
      <c r="N836" s="59"/>
    </row>
    <row r="837" spans="1:14" ht="13" x14ac:dyDescent="0.15">
      <c r="A837" s="44"/>
      <c r="B837" s="11"/>
      <c r="C837" s="18"/>
      <c r="D837" s="19"/>
      <c r="E837" s="18"/>
      <c r="F837" s="35"/>
      <c r="G837" s="18"/>
      <c r="H837" s="18"/>
      <c r="I837" s="18"/>
      <c r="J837" s="11"/>
      <c r="K837" s="42"/>
      <c r="M837" s="2"/>
      <c r="N837" s="59"/>
    </row>
    <row r="838" spans="1:14" ht="13" x14ac:dyDescent="0.15">
      <c r="A838" s="44"/>
      <c r="B838" s="11"/>
      <c r="C838" s="18"/>
      <c r="D838" s="19"/>
      <c r="E838" s="18"/>
      <c r="F838" s="35"/>
      <c r="G838" s="18"/>
      <c r="H838" s="18"/>
      <c r="I838" s="18"/>
      <c r="J838" s="11"/>
      <c r="K838" s="42"/>
      <c r="M838" s="2"/>
      <c r="N838" s="59"/>
    </row>
    <row r="839" spans="1:14" ht="13" x14ac:dyDescent="0.15">
      <c r="A839" s="44"/>
      <c r="B839" s="11"/>
      <c r="C839" s="18"/>
      <c r="D839" s="19"/>
      <c r="E839" s="18"/>
      <c r="F839" s="35"/>
      <c r="G839" s="18"/>
      <c r="H839" s="18"/>
      <c r="I839" s="18"/>
      <c r="J839" s="11"/>
      <c r="K839" s="42"/>
      <c r="M839" s="2"/>
      <c r="N839" s="59"/>
    </row>
    <row r="840" spans="1:14" ht="13" x14ac:dyDescent="0.15">
      <c r="A840" s="44"/>
      <c r="B840" s="11"/>
      <c r="C840" s="18"/>
      <c r="D840" s="19"/>
      <c r="E840" s="18"/>
      <c r="F840" s="35"/>
      <c r="G840" s="18"/>
      <c r="H840" s="18"/>
      <c r="I840" s="18"/>
      <c r="J840" s="11"/>
      <c r="K840" s="42"/>
      <c r="M840" s="2"/>
      <c r="N840" s="59"/>
    </row>
    <row r="841" spans="1:14" ht="13" x14ac:dyDescent="0.15">
      <c r="A841" s="44"/>
      <c r="B841" s="11"/>
      <c r="C841" s="18"/>
      <c r="D841" s="19"/>
      <c r="E841" s="18"/>
      <c r="F841" s="35"/>
      <c r="G841" s="18"/>
      <c r="H841" s="18"/>
      <c r="I841" s="18"/>
      <c r="J841" s="11"/>
      <c r="K841" s="42"/>
      <c r="M841" s="2"/>
      <c r="N841" s="59"/>
    </row>
    <row r="842" spans="1:14" ht="13" x14ac:dyDescent="0.15">
      <c r="A842" s="44"/>
      <c r="B842" s="11"/>
      <c r="C842" s="18"/>
      <c r="D842" s="19"/>
      <c r="E842" s="18"/>
      <c r="F842" s="35"/>
      <c r="G842" s="18"/>
      <c r="H842" s="18"/>
      <c r="I842" s="18"/>
      <c r="J842" s="11"/>
      <c r="K842" s="42"/>
      <c r="M842" s="2"/>
      <c r="N842" s="59"/>
    </row>
    <row r="843" spans="1:14" ht="13" x14ac:dyDescent="0.15">
      <c r="A843" s="44"/>
      <c r="B843" s="11"/>
      <c r="C843" s="18"/>
      <c r="D843" s="19"/>
      <c r="E843" s="18"/>
      <c r="F843" s="35"/>
      <c r="G843" s="18"/>
      <c r="H843" s="18"/>
      <c r="I843" s="18"/>
      <c r="J843" s="11"/>
      <c r="K843" s="42"/>
      <c r="M843" s="2"/>
      <c r="N843" s="59"/>
    </row>
    <row r="844" spans="1:14" ht="13" x14ac:dyDescent="0.15">
      <c r="A844" s="44"/>
      <c r="B844" s="11"/>
      <c r="C844" s="18"/>
      <c r="D844" s="19"/>
      <c r="E844" s="18"/>
      <c r="F844" s="35"/>
      <c r="G844" s="18"/>
      <c r="H844" s="18"/>
      <c r="I844" s="18"/>
      <c r="J844" s="11"/>
      <c r="K844" s="42"/>
      <c r="M844" s="2"/>
      <c r="N844" s="59"/>
    </row>
    <row r="845" spans="1:14" ht="13" x14ac:dyDescent="0.15">
      <c r="A845" s="44"/>
      <c r="B845" s="11"/>
      <c r="C845" s="18"/>
      <c r="D845" s="19"/>
      <c r="E845" s="18"/>
      <c r="F845" s="35"/>
      <c r="G845" s="18"/>
      <c r="H845" s="18"/>
      <c r="I845" s="18"/>
      <c r="J845" s="11"/>
      <c r="K845" s="42"/>
      <c r="M845" s="2"/>
      <c r="N845" s="59"/>
    </row>
    <row r="846" spans="1:14" ht="13" x14ac:dyDescent="0.15">
      <c r="A846" s="44"/>
      <c r="B846" s="11"/>
      <c r="C846" s="18"/>
      <c r="D846" s="19"/>
      <c r="E846" s="18"/>
      <c r="F846" s="35"/>
      <c r="G846" s="18"/>
      <c r="H846" s="18"/>
      <c r="I846" s="18"/>
      <c r="J846" s="11"/>
      <c r="K846" s="42"/>
      <c r="M846" s="2"/>
      <c r="N846" s="59"/>
    </row>
    <row r="847" spans="1:14" ht="13" x14ac:dyDescent="0.15">
      <c r="A847" s="44"/>
      <c r="B847" s="11"/>
      <c r="C847" s="18"/>
      <c r="D847" s="19"/>
      <c r="E847" s="18"/>
      <c r="F847" s="35"/>
      <c r="G847" s="18"/>
      <c r="H847" s="18"/>
      <c r="I847" s="18"/>
      <c r="J847" s="11"/>
      <c r="K847" s="42"/>
      <c r="M847" s="2"/>
      <c r="N847" s="59"/>
    </row>
    <row r="848" spans="1:14" ht="13" x14ac:dyDescent="0.15">
      <c r="A848" s="44"/>
      <c r="B848" s="11"/>
      <c r="C848" s="18"/>
      <c r="D848" s="19"/>
      <c r="E848" s="18"/>
      <c r="F848" s="35"/>
      <c r="G848" s="18"/>
      <c r="H848" s="18"/>
      <c r="I848" s="18"/>
      <c r="J848" s="11"/>
      <c r="K848" s="42"/>
      <c r="M848" s="2"/>
      <c r="N848" s="59"/>
    </row>
    <row r="849" spans="1:14" ht="13" x14ac:dyDescent="0.15">
      <c r="A849" s="44"/>
      <c r="B849" s="11"/>
      <c r="C849" s="18"/>
      <c r="D849" s="19"/>
      <c r="E849" s="18"/>
      <c r="F849" s="35"/>
      <c r="G849" s="18"/>
      <c r="H849" s="18"/>
      <c r="I849" s="18"/>
      <c r="J849" s="11"/>
      <c r="K849" s="42"/>
      <c r="M849" s="2"/>
      <c r="N849" s="59"/>
    </row>
    <row r="850" spans="1:14" ht="13" x14ac:dyDescent="0.15">
      <c r="A850" s="44"/>
      <c r="B850" s="11"/>
      <c r="C850" s="18"/>
      <c r="D850" s="19"/>
      <c r="E850" s="18"/>
      <c r="F850" s="35"/>
      <c r="G850" s="18"/>
      <c r="H850" s="18"/>
      <c r="I850" s="18"/>
      <c r="J850" s="11"/>
      <c r="K850" s="42"/>
      <c r="M850" s="2"/>
      <c r="N850" s="59"/>
    </row>
    <row r="851" spans="1:14" ht="13" x14ac:dyDescent="0.15">
      <c r="A851" s="44"/>
      <c r="B851" s="11"/>
      <c r="C851" s="18"/>
      <c r="D851" s="19"/>
      <c r="E851" s="18"/>
      <c r="F851" s="35"/>
      <c r="G851" s="18"/>
      <c r="H851" s="18"/>
      <c r="I851" s="18"/>
      <c r="J851" s="11"/>
      <c r="K851" s="42"/>
      <c r="M851" s="2"/>
      <c r="N851" s="59"/>
    </row>
    <row r="852" spans="1:14" ht="13" x14ac:dyDescent="0.15">
      <c r="A852" s="44"/>
      <c r="B852" s="11"/>
      <c r="C852" s="18"/>
      <c r="D852" s="19"/>
      <c r="E852" s="18"/>
      <c r="F852" s="35"/>
      <c r="G852" s="18"/>
      <c r="H852" s="18"/>
      <c r="I852" s="18"/>
      <c r="J852" s="11"/>
      <c r="K852" s="42"/>
      <c r="M852" s="2"/>
      <c r="N852" s="59"/>
    </row>
    <row r="853" spans="1:14" ht="13" x14ac:dyDescent="0.15">
      <c r="A853" s="44"/>
      <c r="B853" s="11"/>
      <c r="C853" s="18"/>
      <c r="D853" s="19"/>
      <c r="E853" s="18"/>
      <c r="F853" s="35"/>
      <c r="G853" s="18"/>
      <c r="H853" s="18"/>
      <c r="I853" s="18"/>
      <c r="J853" s="11"/>
      <c r="K853" s="42"/>
      <c r="M853" s="2"/>
      <c r="N853" s="59"/>
    </row>
    <row r="854" spans="1:14" ht="13" x14ac:dyDescent="0.15">
      <c r="A854" s="44"/>
      <c r="B854" s="11"/>
      <c r="C854" s="18"/>
      <c r="D854" s="19"/>
      <c r="E854" s="18"/>
      <c r="F854" s="35"/>
      <c r="G854" s="18"/>
      <c r="H854" s="18"/>
      <c r="I854" s="18"/>
      <c r="J854" s="11"/>
      <c r="K854" s="42"/>
      <c r="M854" s="2"/>
      <c r="N854" s="59"/>
    </row>
    <row r="855" spans="1:14" ht="13" x14ac:dyDescent="0.15">
      <c r="A855" s="44"/>
      <c r="B855" s="11"/>
      <c r="C855" s="18"/>
      <c r="D855" s="19"/>
      <c r="E855" s="18"/>
      <c r="F855" s="35"/>
      <c r="G855" s="18"/>
      <c r="H855" s="18"/>
      <c r="I855" s="18"/>
      <c r="J855" s="11"/>
      <c r="K855" s="42"/>
      <c r="M855" s="2"/>
      <c r="N855" s="59"/>
    </row>
    <row r="856" spans="1:14" ht="13" x14ac:dyDescent="0.15">
      <c r="A856" s="44"/>
      <c r="B856" s="11"/>
      <c r="C856" s="18"/>
      <c r="D856" s="19"/>
      <c r="E856" s="18"/>
      <c r="F856" s="35"/>
      <c r="G856" s="18"/>
      <c r="H856" s="18"/>
      <c r="I856" s="18"/>
      <c r="J856" s="11"/>
      <c r="K856" s="42"/>
      <c r="M856" s="2"/>
      <c r="N856" s="59"/>
    </row>
    <row r="857" spans="1:14" ht="13" x14ac:dyDescent="0.15">
      <c r="A857" s="44"/>
      <c r="B857" s="11"/>
      <c r="C857" s="18"/>
      <c r="D857" s="19"/>
      <c r="E857" s="18"/>
      <c r="F857" s="35"/>
      <c r="G857" s="18"/>
      <c r="H857" s="18"/>
      <c r="I857" s="18"/>
      <c r="J857" s="11"/>
      <c r="K857" s="42"/>
      <c r="M857" s="2"/>
      <c r="N857" s="59"/>
    </row>
    <row r="858" spans="1:14" ht="13" x14ac:dyDescent="0.15">
      <c r="A858" s="44"/>
      <c r="B858" s="11"/>
      <c r="C858" s="18"/>
      <c r="D858" s="19"/>
      <c r="E858" s="18"/>
      <c r="F858" s="35"/>
      <c r="G858" s="18"/>
      <c r="H858" s="18"/>
      <c r="I858" s="18"/>
      <c r="J858" s="11"/>
      <c r="K858" s="42"/>
      <c r="M858" s="2"/>
      <c r="N858" s="59"/>
    </row>
    <row r="859" spans="1:14" ht="13" x14ac:dyDescent="0.15">
      <c r="A859" s="44"/>
      <c r="B859" s="11"/>
      <c r="C859" s="18"/>
      <c r="D859" s="19"/>
      <c r="E859" s="18"/>
      <c r="F859" s="35"/>
      <c r="G859" s="18"/>
      <c r="H859" s="18"/>
      <c r="I859" s="18"/>
      <c r="J859" s="11"/>
      <c r="K859" s="42"/>
      <c r="M859" s="2"/>
      <c r="N859" s="59"/>
    </row>
    <row r="860" spans="1:14" ht="13" x14ac:dyDescent="0.15">
      <c r="A860" s="44"/>
      <c r="B860" s="11"/>
      <c r="C860" s="18"/>
      <c r="D860" s="19"/>
      <c r="E860" s="18"/>
      <c r="F860" s="35"/>
      <c r="G860" s="18"/>
      <c r="H860" s="18"/>
      <c r="I860" s="18"/>
      <c r="J860" s="11"/>
      <c r="K860" s="42"/>
      <c r="M860" s="2"/>
      <c r="N860" s="59"/>
    </row>
    <row r="861" spans="1:14" ht="13" x14ac:dyDescent="0.15">
      <c r="A861" s="44"/>
      <c r="B861" s="11"/>
      <c r="C861" s="18"/>
      <c r="D861" s="19"/>
      <c r="E861" s="18"/>
      <c r="F861" s="35"/>
      <c r="G861" s="18"/>
      <c r="H861" s="18"/>
      <c r="I861" s="18"/>
      <c r="J861" s="11"/>
      <c r="K861" s="42"/>
      <c r="M861" s="2"/>
      <c r="N861" s="59"/>
    </row>
    <row r="862" spans="1:14" ht="13" x14ac:dyDescent="0.15">
      <c r="A862" s="44"/>
      <c r="B862" s="11"/>
      <c r="C862" s="18"/>
      <c r="D862" s="19"/>
      <c r="E862" s="18"/>
      <c r="F862" s="35"/>
      <c r="G862" s="18"/>
      <c r="H862" s="18"/>
      <c r="I862" s="18"/>
      <c r="J862" s="11"/>
      <c r="K862" s="42"/>
      <c r="M862" s="2"/>
      <c r="N862" s="59"/>
    </row>
    <row r="863" spans="1:14" ht="13" x14ac:dyDescent="0.15">
      <c r="A863" s="44"/>
      <c r="B863" s="11"/>
      <c r="C863" s="18"/>
      <c r="D863" s="19"/>
      <c r="E863" s="18"/>
      <c r="F863" s="35"/>
      <c r="G863" s="18"/>
      <c r="H863" s="18"/>
      <c r="I863" s="18"/>
      <c r="J863" s="11"/>
      <c r="K863" s="42"/>
      <c r="M863" s="2"/>
      <c r="N863" s="59"/>
    </row>
    <row r="864" spans="1:14" ht="13" x14ac:dyDescent="0.15">
      <c r="A864" s="44"/>
      <c r="B864" s="11"/>
      <c r="C864" s="18"/>
      <c r="D864" s="19"/>
      <c r="E864" s="18"/>
      <c r="F864" s="35"/>
      <c r="G864" s="18"/>
      <c r="H864" s="18"/>
      <c r="I864" s="18"/>
      <c r="J864" s="11"/>
      <c r="K864" s="42"/>
      <c r="M864" s="2"/>
      <c r="N864" s="59"/>
    </row>
    <row r="865" spans="1:14" ht="13" x14ac:dyDescent="0.15">
      <c r="A865" s="44"/>
      <c r="B865" s="11"/>
      <c r="C865" s="18"/>
      <c r="D865" s="19"/>
      <c r="E865" s="18"/>
      <c r="F865" s="35"/>
      <c r="G865" s="18"/>
      <c r="H865" s="18"/>
      <c r="I865" s="18"/>
      <c r="J865" s="11"/>
      <c r="K865" s="42"/>
      <c r="M865" s="2"/>
      <c r="N865" s="59"/>
    </row>
    <row r="866" spans="1:14" ht="13" x14ac:dyDescent="0.15">
      <c r="A866" s="44"/>
      <c r="B866" s="11"/>
      <c r="C866" s="18"/>
      <c r="D866" s="19"/>
      <c r="E866" s="18"/>
      <c r="F866" s="35"/>
      <c r="G866" s="18"/>
      <c r="H866" s="18"/>
      <c r="I866" s="18"/>
      <c r="J866" s="11"/>
      <c r="K866" s="42"/>
      <c r="M866" s="2"/>
      <c r="N866" s="59"/>
    </row>
    <row r="867" spans="1:14" ht="13" x14ac:dyDescent="0.15">
      <c r="A867" s="44"/>
      <c r="B867" s="11"/>
      <c r="C867" s="18"/>
      <c r="D867" s="19"/>
      <c r="E867" s="18"/>
      <c r="F867" s="35"/>
      <c r="G867" s="18"/>
      <c r="H867" s="18"/>
      <c r="I867" s="18"/>
      <c r="J867" s="11"/>
      <c r="K867" s="42"/>
      <c r="M867" s="2"/>
      <c r="N867" s="59"/>
    </row>
    <row r="868" spans="1:14" ht="13" x14ac:dyDescent="0.15">
      <c r="A868" s="44"/>
      <c r="B868" s="11"/>
      <c r="C868" s="18"/>
      <c r="D868" s="19"/>
      <c r="E868" s="18"/>
      <c r="F868" s="35"/>
      <c r="G868" s="18"/>
      <c r="H868" s="18"/>
      <c r="I868" s="18"/>
      <c r="J868" s="11"/>
      <c r="K868" s="42"/>
      <c r="M868" s="2"/>
      <c r="N868" s="59"/>
    </row>
    <row r="869" spans="1:14" ht="13" x14ac:dyDescent="0.15">
      <c r="A869" s="44"/>
      <c r="B869" s="11"/>
      <c r="C869" s="18"/>
      <c r="D869" s="19"/>
      <c r="E869" s="18"/>
      <c r="F869" s="35"/>
      <c r="G869" s="18"/>
      <c r="H869" s="18"/>
      <c r="I869" s="18"/>
      <c r="J869" s="11"/>
      <c r="K869" s="42"/>
      <c r="M869" s="2"/>
      <c r="N869" s="59"/>
    </row>
    <row r="870" spans="1:14" ht="13" x14ac:dyDescent="0.15">
      <c r="A870" s="44"/>
      <c r="B870" s="11"/>
      <c r="C870" s="18"/>
      <c r="D870" s="19"/>
      <c r="E870" s="18"/>
      <c r="F870" s="35"/>
      <c r="G870" s="18"/>
      <c r="H870" s="18"/>
      <c r="I870" s="18"/>
      <c r="J870" s="11"/>
      <c r="K870" s="42"/>
      <c r="M870" s="2"/>
      <c r="N870" s="59"/>
    </row>
    <row r="871" spans="1:14" ht="13" x14ac:dyDescent="0.15">
      <c r="A871" s="44"/>
      <c r="B871" s="11"/>
      <c r="C871" s="18"/>
      <c r="D871" s="19"/>
      <c r="E871" s="18"/>
      <c r="F871" s="35"/>
      <c r="G871" s="18"/>
      <c r="H871" s="18"/>
      <c r="I871" s="18"/>
      <c r="J871" s="11"/>
      <c r="K871" s="42"/>
      <c r="M871" s="2"/>
      <c r="N871" s="59"/>
    </row>
    <row r="872" spans="1:14" ht="13" x14ac:dyDescent="0.15">
      <c r="A872" s="44"/>
      <c r="B872" s="11"/>
      <c r="C872" s="18"/>
      <c r="D872" s="19"/>
      <c r="E872" s="18"/>
      <c r="F872" s="35"/>
      <c r="G872" s="18"/>
      <c r="H872" s="18"/>
      <c r="I872" s="18"/>
      <c r="J872" s="11"/>
      <c r="K872" s="42"/>
      <c r="M872" s="2"/>
      <c r="N872" s="59"/>
    </row>
    <row r="873" spans="1:14" ht="13" x14ac:dyDescent="0.15">
      <c r="A873" s="44"/>
      <c r="B873" s="11"/>
      <c r="C873" s="18"/>
      <c r="D873" s="19"/>
      <c r="E873" s="18"/>
      <c r="F873" s="35"/>
      <c r="G873" s="18"/>
      <c r="H873" s="18"/>
      <c r="I873" s="18"/>
      <c r="J873" s="11"/>
      <c r="K873" s="42"/>
      <c r="M873" s="2"/>
      <c r="N873" s="59"/>
    </row>
    <row r="874" spans="1:14" ht="13" x14ac:dyDescent="0.15">
      <c r="A874" s="44"/>
      <c r="B874" s="11"/>
      <c r="C874" s="18"/>
      <c r="D874" s="19"/>
      <c r="E874" s="18"/>
      <c r="F874" s="35"/>
      <c r="G874" s="18"/>
      <c r="H874" s="18"/>
      <c r="I874" s="18"/>
      <c r="J874" s="11"/>
      <c r="K874" s="42"/>
      <c r="M874" s="2"/>
      <c r="N874" s="59"/>
    </row>
    <row r="875" spans="1:14" ht="13" x14ac:dyDescent="0.15">
      <c r="A875" s="44"/>
      <c r="B875" s="11"/>
      <c r="C875" s="18"/>
      <c r="D875" s="19"/>
      <c r="E875" s="18"/>
      <c r="F875" s="35"/>
      <c r="G875" s="18"/>
      <c r="H875" s="18"/>
      <c r="I875" s="18"/>
      <c r="J875" s="11"/>
      <c r="K875" s="42"/>
      <c r="M875" s="2"/>
      <c r="N875" s="59"/>
    </row>
    <row r="876" spans="1:14" ht="13" x14ac:dyDescent="0.15">
      <c r="A876" s="44"/>
      <c r="B876" s="11"/>
      <c r="C876" s="18"/>
      <c r="D876" s="19"/>
      <c r="E876" s="18"/>
      <c r="F876" s="35"/>
      <c r="G876" s="18"/>
      <c r="H876" s="18"/>
      <c r="I876" s="18"/>
      <c r="J876" s="11"/>
      <c r="K876" s="42"/>
      <c r="M876" s="2"/>
      <c r="N876" s="59"/>
    </row>
    <row r="877" spans="1:14" ht="13" x14ac:dyDescent="0.15">
      <c r="A877" s="44"/>
      <c r="B877" s="11"/>
      <c r="C877" s="18"/>
      <c r="D877" s="19"/>
      <c r="E877" s="18"/>
      <c r="F877" s="35"/>
      <c r="G877" s="18"/>
      <c r="H877" s="18"/>
      <c r="I877" s="18"/>
      <c r="J877" s="11"/>
      <c r="K877" s="42"/>
      <c r="M877" s="2"/>
      <c r="N877" s="59"/>
    </row>
    <row r="878" spans="1:14" ht="13" x14ac:dyDescent="0.15">
      <c r="A878" s="44"/>
      <c r="B878" s="11"/>
      <c r="C878" s="18"/>
      <c r="D878" s="19"/>
      <c r="E878" s="18"/>
      <c r="F878" s="35"/>
      <c r="G878" s="18"/>
      <c r="H878" s="18"/>
      <c r="I878" s="18"/>
      <c r="J878" s="11"/>
      <c r="K878" s="42"/>
      <c r="M878" s="2"/>
      <c r="N878" s="59"/>
    </row>
    <row r="879" spans="1:14" ht="13" x14ac:dyDescent="0.15">
      <c r="A879" s="44"/>
      <c r="B879" s="11"/>
      <c r="C879" s="18"/>
      <c r="D879" s="19"/>
      <c r="E879" s="18"/>
      <c r="F879" s="35"/>
      <c r="G879" s="18"/>
      <c r="H879" s="18"/>
      <c r="I879" s="18"/>
      <c r="J879" s="11"/>
      <c r="K879" s="42"/>
      <c r="M879" s="2"/>
      <c r="N879" s="59"/>
    </row>
    <row r="880" spans="1:14" ht="13" x14ac:dyDescent="0.15">
      <c r="A880" s="44"/>
      <c r="B880" s="11"/>
      <c r="C880" s="18"/>
      <c r="D880" s="19"/>
      <c r="E880" s="18"/>
      <c r="F880" s="35"/>
      <c r="G880" s="18"/>
      <c r="H880" s="18"/>
      <c r="I880" s="18"/>
      <c r="J880" s="11"/>
      <c r="K880" s="42"/>
      <c r="M880" s="2"/>
      <c r="N880" s="59"/>
    </row>
    <row r="881" spans="1:14" ht="13" x14ac:dyDescent="0.15">
      <c r="A881" s="44"/>
      <c r="B881" s="11"/>
      <c r="C881" s="18"/>
      <c r="D881" s="19"/>
      <c r="E881" s="18"/>
      <c r="F881" s="35"/>
      <c r="G881" s="18"/>
      <c r="H881" s="18"/>
      <c r="I881" s="18"/>
      <c r="J881" s="11"/>
      <c r="K881" s="42"/>
      <c r="M881" s="2"/>
      <c r="N881" s="59"/>
    </row>
    <row r="882" spans="1:14" ht="13" x14ac:dyDescent="0.15">
      <c r="A882" s="44"/>
      <c r="B882" s="11"/>
      <c r="C882" s="18"/>
      <c r="D882" s="19"/>
      <c r="E882" s="18"/>
      <c r="F882" s="35"/>
      <c r="G882" s="18"/>
      <c r="H882" s="18"/>
      <c r="I882" s="18"/>
      <c r="J882" s="11"/>
      <c r="K882" s="42"/>
      <c r="M882" s="2"/>
      <c r="N882" s="59"/>
    </row>
    <row r="883" spans="1:14" ht="13" x14ac:dyDescent="0.15">
      <c r="A883" s="44"/>
      <c r="B883" s="11"/>
      <c r="C883" s="18"/>
      <c r="D883" s="19"/>
      <c r="E883" s="18"/>
      <c r="F883" s="35"/>
      <c r="G883" s="18"/>
      <c r="H883" s="18"/>
      <c r="I883" s="18"/>
      <c r="J883" s="11"/>
      <c r="K883" s="42"/>
      <c r="M883" s="2"/>
      <c r="N883" s="59"/>
    </row>
    <row r="884" spans="1:14" ht="13" x14ac:dyDescent="0.15">
      <c r="A884" s="44"/>
      <c r="B884" s="11"/>
      <c r="C884" s="18"/>
      <c r="D884" s="19"/>
      <c r="E884" s="18"/>
      <c r="F884" s="35"/>
      <c r="G884" s="18"/>
      <c r="H884" s="18"/>
      <c r="I884" s="18"/>
      <c r="J884" s="11"/>
      <c r="K884" s="42"/>
      <c r="M884" s="2"/>
      <c r="N884" s="59"/>
    </row>
    <row r="885" spans="1:14" ht="13" x14ac:dyDescent="0.15">
      <c r="A885" s="44"/>
      <c r="B885" s="11"/>
      <c r="C885" s="18"/>
      <c r="D885" s="19"/>
      <c r="E885" s="18"/>
      <c r="F885" s="35"/>
      <c r="G885" s="18"/>
      <c r="H885" s="18"/>
      <c r="I885" s="18"/>
      <c r="J885" s="11"/>
      <c r="K885" s="42"/>
      <c r="M885" s="2"/>
      <c r="N885" s="59"/>
    </row>
    <row r="886" spans="1:14" ht="13" x14ac:dyDescent="0.15">
      <c r="A886" s="44"/>
      <c r="B886" s="11"/>
      <c r="C886" s="18"/>
      <c r="D886" s="19"/>
      <c r="E886" s="18"/>
      <c r="F886" s="35"/>
      <c r="G886" s="18"/>
      <c r="H886" s="18"/>
      <c r="I886" s="18"/>
      <c r="J886" s="11"/>
      <c r="K886" s="42"/>
      <c r="M886" s="2"/>
      <c r="N886" s="59"/>
    </row>
    <row r="887" spans="1:14" ht="13" x14ac:dyDescent="0.15">
      <c r="A887" s="44"/>
      <c r="B887" s="11"/>
      <c r="C887" s="18"/>
      <c r="D887" s="19"/>
      <c r="E887" s="18"/>
      <c r="F887" s="35"/>
      <c r="G887" s="18"/>
      <c r="H887" s="18"/>
      <c r="I887" s="18"/>
      <c r="J887" s="11"/>
      <c r="K887" s="42"/>
      <c r="M887" s="2"/>
      <c r="N887" s="59"/>
    </row>
    <row r="888" spans="1:14" ht="13" x14ac:dyDescent="0.15">
      <c r="A888" s="44"/>
      <c r="B888" s="11"/>
      <c r="C888" s="18"/>
      <c r="D888" s="19"/>
      <c r="E888" s="18"/>
      <c r="F888" s="35"/>
      <c r="G888" s="18"/>
      <c r="H888" s="18"/>
      <c r="I888" s="18"/>
      <c r="J888" s="11"/>
      <c r="K888" s="42"/>
      <c r="M888" s="2"/>
      <c r="N888" s="59"/>
    </row>
    <row r="889" spans="1:14" ht="13" x14ac:dyDescent="0.15">
      <c r="A889" s="44"/>
      <c r="B889" s="11"/>
      <c r="C889" s="18"/>
      <c r="D889" s="19"/>
      <c r="E889" s="18"/>
      <c r="F889" s="35"/>
      <c r="G889" s="18"/>
      <c r="H889" s="18"/>
      <c r="I889" s="18"/>
      <c r="J889" s="11"/>
      <c r="K889" s="42"/>
      <c r="M889" s="2"/>
      <c r="N889" s="59"/>
    </row>
    <row r="890" spans="1:14" ht="13" x14ac:dyDescent="0.15">
      <c r="A890" s="44"/>
      <c r="B890" s="11"/>
      <c r="C890" s="18"/>
      <c r="D890" s="19"/>
      <c r="E890" s="18"/>
      <c r="F890" s="35"/>
      <c r="G890" s="18"/>
      <c r="H890" s="18"/>
      <c r="I890" s="18"/>
      <c r="J890" s="11"/>
      <c r="K890" s="42"/>
      <c r="M890" s="2"/>
      <c r="N890" s="59"/>
    </row>
    <row r="891" spans="1:14" ht="13" x14ac:dyDescent="0.15">
      <c r="A891" s="44"/>
      <c r="B891" s="11"/>
      <c r="C891" s="18"/>
      <c r="D891" s="19"/>
      <c r="E891" s="18"/>
      <c r="F891" s="35"/>
      <c r="G891" s="18"/>
      <c r="H891" s="18"/>
      <c r="I891" s="18"/>
      <c r="J891" s="11"/>
      <c r="K891" s="42"/>
      <c r="M891" s="2"/>
      <c r="N891" s="59"/>
    </row>
    <row r="892" spans="1:14" ht="13" x14ac:dyDescent="0.15">
      <c r="A892" s="44"/>
      <c r="B892" s="11"/>
      <c r="C892" s="18"/>
      <c r="D892" s="19"/>
      <c r="E892" s="18"/>
      <c r="F892" s="35"/>
      <c r="G892" s="18"/>
      <c r="H892" s="18"/>
      <c r="I892" s="18"/>
      <c r="J892" s="11"/>
      <c r="K892" s="42"/>
      <c r="M892" s="2"/>
      <c r="N892" s="59"/>
    </row>
    <row r="893" spans="1:14" ht="13" x14ac:dyDescent="0.15">
      <c r="A893" s="44"/>
      <c r="B893" s="11"/>
      <c r="C893" s="18"/>
      <c r="D893" s="19"/>
      <c r="E893" s="18"/>
      <c r="F893" s="35"/>
      <c r="G893" s="18"/>
      <c r="H893" s="18"/>
      <c r="I893" s="18"/>
      <c r="J893" s="11"/>
      <c r="K893" s="42"/>
      <c r="M893" s="2"/>
      <c r="N893" s="59"/>
    </row>
    <row r="894" spans="1:14" ht="13" x14ac:dyDescent="0.15">
      <c r="A894" s="44"/>
      <c r="B894" s="11"/>
      <c r="C894" s="18"/>
      <c r="D894" s="19"/>
      <c r="E894" s="18"/>
      <c r="F894" s="35"/>
      <c r="G894" s="18"/>
      <c r="H894" s="18"/>
      <c r="I894" s="18"/>
      <c r="J894" s="11"/>
      <c r="K894" s="42"/>
      <c r="M894" s="2"/>
      <c r="N894" s="59"/>
    </row>
    <row r="895" spans="1:14" ht="13" x14ac:dyDescent="0.15">
      <c r="A895" s="44"/>
      <c r="B895" s="11"/>
      <c r="C895" s="18"/>
      <c r="D895" s="19"/>
      <c r="E895" s="18"/>
      <c r="F895" s="35"/>
      <c r="G895" s="18"/>
      <c r="H895" s="18"/>
      <c r="I895" s="18"/>
      <c r="J895" s="11"/>
      <c r="K895" s="42"/>
      <c r="M895" s="2"/>
      <c r="N895" s="59"/>
    </row>
    <row r="896" spans="1:14" ht="13" x14ac:dyDescent="0.15">
      <c r="A896" s="44"/>
      <c r="B896" s="11"/>
      <c r="C896" s="18"/>
      <c r="D896" s="19"/>
      <c r="E896" s="18"/>
      <c r="F896" s="35"/>
      <c r="G896" s="18"/>
      <c r="H896" s="18"/>
      <c r="I896" s="18"/>
      <c r="J896" s="11"/>
      <c r="K896" s="42"/>
      <c r="M896" s="2"/>
      <c r="N896" s="59"/>
    </row>
    <row r="897" spans="1:14" ht="13" x14ac:dyDescent="0.15">
      <c r="A897" s="44"/>
      <c r="B897" s="11"/>
      <c r="C897" s="18"/>
      <c r="D897" s="19"/>
      <c r="E897" s="18"/>
      <c r="F897" s="35"/>
      <c r="G897" s="18"/>
      <c r="H897" s="18"/>
      <c r="I897" s="18"/>
      <c r="J897" s="11"/>
      <c r="K897" s="42"/>
      <c r="M897" s="2"/>
      <c r="N897" s="59"/>
    </row>
    <row r="898" spans="1:14" ht="13" x14ac:dyDescent="0.15">
      <c r="A898" s="44"/>
      <c r="B898" s="11"/>
      <c r="C898" s="18"/>
      <c r="D898" s="19"/>
      <c r="E898" s="18"/>
      <c r="F898" s="35"/>
      <c r="G898" s="18"/>
      <c r="H898" s="18"/>
      <c r="I898" s="18"/>
      <c r="J898" s="11"/>
      <c r="K898" s="42"/>
      <c r="M898" s="2"/>
      <c r="N898" s="59"/>
    </row>
    <row r="899" spans="1:14" ht="13" x14ac:dyDescent="0.15">
      <c r="A899" s="44"/>
      <c r="B899" s="11"/>
      <c r="C899" s="18"/>
      <c r="D899" s="19"/>
      <c r="E899" s="18"/>
      <c r="F899" s="35"/>
      <c r="G899" s="18"/>
      <c r="H899" s="18"/>
      <c r="I899" s="18"/>
      <c r="J899" s="11"/>
      <c r="K899" s="42"/>
      <c r="M899" s="2"/>
      <c r="N899" s="59"/>
    </row>
    <row r="900" spans="1:14" ht="13" x14ac:dyDescent="0.15">
      <c r="A900" s="44"/>
      <c r="B900" s="11"/>
      <c r="C900" s="18"/>
      <c r="D900" s="19"/>
      <c r="E900" s="18"/>
      <c r="F900" s="35"/>
      <c r="G900" s="18"/>
      <c r="H900" s="18"/>
      <c r="I900" s="18"/>
      <c r="J900" s="11"/>
      <c r="K900" s="42"/>
      <c r="M900" s="2"/>
      <c r="N900" s="59"/>
    </row>
    <row r="901" spans="1:14" ht="13" x14ac:dyDescent="0.15">
      <c r="A901" s="44"/>
      <c r="B901" s="11"/>
      <c r="C901" s="18"/>
      <c r="D901" s="19"/>
      <c r="E901" s="18"/>
      <c r="F901" s="35"/>
      <c r="G901" s="18"/>
      <c r="H901" s="18"/>
      <c r="I901" s="18"/>
      <c r="J901" s="11"/>
      <c r="K901" s="42"/>
      <c r="M901" s="2"/>
      <c r="N901" s="59"/>
    </row>
    <row r="902" spans="1:14" ht="13" x14ac:dyDescent="0.15">
      <c r="A902" s="44"/>
      <c r="B902" s="11"/>
      <c r="C902" s="18"/>
      <c r="D902" s="19"/>
      <c r="E902" s="18"/>
      <c r="F902" s="35"/>
      <c r="G902" s="18"/>
      <c r="H902" s="18"/>
      <c r="I902" s="18"/>
      <c r="J902" s="11"/>
      <c r="K902" s="42"/>
      <c r="M902" s="2"/>
      <c r="N902" s="59"/>
    </row>
    <row r="903" spans="1:14" ht="13" x14ac:dyDescent="0.15">
      <c r="A903" s="44"/>
      <c r="B903" s="11"/>
      <c r="C903" s="18"/>
      <c r="D903" s="19"/>
      <c r="E903" s="18"/>
      <c r="F903" s="35"/>
      <c r="G903" s="18"/>
      <c r="H903" s="18"/>
      <c r="I903" s="18"/>
      <c r="J903" s="11"/>
      <c r="K903" s="42"/>
      <c r="M903" s="2"/>
      <c r="N903" s="59"/>
    </row>
    <row r="904" spans="1:14" ht="13" x14ac:dyDescent="0.15">
      <c r="A904" s="44"/>
      <c r="B904" s="11"/>
      <c r="C904" s="18"/>
      <c r="D904" s="19"/>
      <c r="E904" s="18"/>
      <c r="F904" s="35"/>
      <c r="G904" s="18"/>
      <c r="H904" s="18"/>
      <c r="I904" s="18"/>
      <c r="J904" s="11"/>
      <c r="K904" s="42"/>
      <c r="M904" s="2"/>
      <c r="N904" s="59"/>
    </row>
    <row r="905" spans="1:14" ht="13" x14ac:dyDescent="0.15">
      <c r="A905" s="44"/>
      <c r="B905" s="11"/>
      <c r="C905" s="18"/>
      <c r="D905" s="19"/>
      <c r="E905" s="18"/>
      <c r="F905" s="35"/>
      <c r="G905" s="18"/>
      <c r="H905" s="18"/>
      <c r="I905" s="18"/>
      <c r="J905" s="11"/>
      <c r="K905" s="42"/>
      <c r="M905" s="2"/>
      <c r="N905" s="59"/>
    </row>
    <row r="906" spans="1:14" ht="13" x14ac:dyDescent="0.15">
      <c r="A906" s="44"/>
      <c r="B906" s="11"/>
      <c r="C906" s="18"/>
      <c r="D906" s="19"/>
      <c r="E906" s="18"/>
      <c r="F906" s="35"/>
      <c r="G906" s="18"/>
      <c r="H906" s="18"/>
      <c r="I906" s="18"/>
      <c r="J906" s="11"/>
      <c r="K906" s="42"/>
      <c r="M906" s="2"/>
      <c r="N906" s="59"/>
    </row>
    <row r="907" spans="1:14" ht="13" x14ac:dyDescent="0.15">
      <c r="A907" s="44"/>
      <c r="B907" s="11"/>
      <c r="C907" s="18"/>
      <c r="D907" s="19"/>
      <c r="E907" s="18"/>
      <c r="F907" s="35"/>
      <c r="G907" s="18"/>
      <c r="H907" s="18"/>
      <c r="I907" s="18"/>
      <c r="J907" s="11"/>
      <c r="K907" s="42"/>
      <c r="M907" s="2"/>
      <c r="N907" s="59"/>
    </row>
    <row r="908" spans="1:14" ht="13" x14ac:dyDescent="0.15">
      <c r="A908" s="44"/>
      <c r="B908" s="11"/>
      <c r="C908" s="18"/>
      <c r="D908" s="19"/>
      <c r="E908" s="18"/>
      <c r="F908" s="35"/>
      <c r="G908" s="18"/>
      <c r="H908" s="18"/>
      <c r="I908" s="18"/>
      <c r="J908" s="11"/>
      <c r="K908" s="42"/>
      <c r="M908" s="2"/>
      <c r="N908" s="59"/>
    </row>
    <row r="909" spans="1:14" ht="13" x14ac:dyDescent="0.15">
      <c r="A909" s="44"/>
      <c r="B909" s="11"/>
      <c r="C909" s="18"/>
      <c r="D909" s="19"/>
      <c r="E909" s="18"/>
      <c r="F909" s="35"/>
      <c r="G909" s="18"/>
      <c r="H909" s="18"/>
      <c r="I909" s="18"/>
      <c r="J909" s="11"/>
      <c r="K909" s="42"/>
      <c r="M909" s="2"/>
      <c r="N909" s="59"/>
    </row>
    <row r="910" spans="1:14" ht="13" x14ac:dyDescent="0.15">
      <c r="A910" s="44"/>
      <c r="B910" s="11"/>
      <c r="C910" s="18"/>
      <c r="D910" s="19"/>
      <c r="E910" s="18"/>
      <c r="F910" s="35"/>
      <c r="G910" s="18"/>
      <c r="H910" s="18"/>
      <c r="I910" s="18"/>
      <c r="J910" s="11"/>
      <c r="K910" s="42"/>
      <c r="M910" s="2"/>
      <c r="N910" s="59"/>
    </row>
    <row r="911" spans="1:14" ht="13" x14ac:dyDescent="0.15">
      <c r="A911" s="44"/>
      <c r="B911" s="11"/>
      <c r="C911" s="18"/>
      <c r="D911" s="19"/>
      <c r="E911" s="18"/>
      <c r="F911" s="35"/>
      <c r="G911" s="18"/>
      <c r="H911" s="18"/>
      <c r="I911" s="18"/>
      <c r="J911" s="11"/>
      <c r="K911" s="42"/>
      <c r="M911" s="2"/>
      <c r="N911" s="59"/>
    </row>
    <row r="912" spans="1:14" ht="13" x14ac:dyDescent="0.15">
      <c r="A912" s="44"/>
      <c r="B912" s="11"/>
      <c r="C912" s="18"/>
      <c r="D912" s="19"/>
      <c r="E912" s="18"/>
      <c r="F912" s="35"/>
      <c r="G912" s="18"/>
      <c r="H912" s="18"/>
      <c r="I912" s="18"/>
      <c r="J912" s="11"/>
      <c r="K912" s="42"/>
      <c r="M912" s="2"/>
      <c r="N912" s="59"/>
    </row>
    <row r="913" spans="1:14" ht="13" x14ac:dyDescent="0.15">
      <c r="A913" s="44"/>
      <c r="B913" s="11"/>
      <c r="C913" s="18"/>
      <c r="D913" s="19"/>
      <c r="E913" s="18"/>
      <c r="F913" s="35"/>
      <c r="G913" s="18"/>
      <c r="H913" s="18"/>
      <c r="I913" s="18"/>
      <c r="J913" s="11"/>
      <c r="K913" s="42"/>
      <c r="M913" s="2"/>
      <c r="N913" s="59"/>
    </row>
    <row r="914" spans="1:14" ht="13" x14ac:dyDescent="0.15">
      <c r="A914" s="44"/>
      <c r="B914" s="11"/>
      <c r="C914" s="18"/>
      <c r="D914" s="19"/>
      <c r="E914" s="18"/>
      <c r="F914" s="35"/>
      <c r="G914" s="18"/>
      <c r="H914" s="18"/>
      <c r="I914" s="18"/>
      <c r="J914" s="11"/>
      <c r="K914" s="42"/>
      <c r="M914" s="2"/>
      <c r="N914" s="59"/>
    </row>
    <row r="915" spans="1:14" ht="13" x14ac:dyDescent="0.15">
      <c r="A915" s="44"/>
      <c r="B915" s="11"/>
      <c r="C915" s="18"/>
      <c r="D915" s="19"/>
      <c r="E915" s="18"/>
      <c r="F915" s="35"/>
      <c r="G915" s="18"/>
      <c r="H915" s="18"/>
      <c r="I915" s="18"/>
      <c r="J915" s="11"/>
      <c r="K915" s="42"/>
      <c r="M915" s="2"/>
      <c r="N915" s="59"/>
    </row>
    <row r="916" spans="1:14" ht="13" x14ac:dyDescent="0.15">
      <c r="A916" s="44"/>
      <c r="B916" s="11"/>
      <c r="C916" s="18"/>
      <c r="D916" s="19"/>
      <c r="E916" s="18"/>
      <c r="F916" s="35"/>
      <c r="G916" s="18"/>
      <c r="H916" s="18"/>
      <c r="I916" s="18"/>
      <c r="J916" s="11"/>
      <c r="K916" s="42"/>
      <c r="M916" s="2"/>
      <c r="N916" s="59"/>
    </row>
    <row r="917" spans="1:14" ht="13" x14ac:dyDescent="0.15">
      <c r="A917" s="44"/>
      <c r="B917" s="11"/>
      <c r="C917" s="18"/>
      <c r="D917" s="19"/>
      <c r="E917" s="18"/>
      <c r="F917" s="35"/>
      <c r="G917" s="18"/>
      <c r="H917" s="18"/>
      <c r="I917" s="18"/>
      <c r="J917" s="11"/>
      <c r="K917" s="42"/>
      <c r="M917" s="2"/>
      <c r="N917" s="59"/>
    </row>
    <row r="918" spans="1:14" ht="13" x14ac:dyDescent="0.15">
      <c r="A918" s="44"/>
      <c r="B918" s="11"/>
      <c r="C918" s="18"/>
      <c r="D918" s="19"/>
      <c r="E918" s="18"/>
      <c r="F918" s="35"/>
      <c r="G918" s="18"/>
      <c r="H918" s="18"/>
      <c r="I918" s="18"/>
      <c r="J918" s="11"/>
      <c r="K918" s="42"/>
      <c r="M918" s="2"/>
      <c r="N918" s="59"/>
    </row>
    <row r="919" spans="1:14" ht="13" x14ac:dyDescent="0.15">
      <c r="A919" s="44"/>
      <c r="B919" s="11"/>
      <c r="C919" s="18"/>
      <c r="D919" s="19"/>
      <c r="E919" s="18"/>
      <c r="F919" s="35"/>
      <c r="G919" s="18"/>
      <c r="H919" s="18"/>
      <c r="I919" s="18"/>
      <c r="J919" s="11"/>
      <c r="K919" s="42"/>
      <c r="M919" s="2"/>
      <c r="N919" s="59"/>
    </row>
    <row r="920" spans="1:14" ht="13" x14ac:dyDescent="0.15">
      <c r="A920" s="44"/>
      <c r="B920" s="11"/>
      <c r="C920" s="18"/>
      <c r="D920" s="19"/>
      <c r="E920" s="18"/>
      <c r="F920" s="35"/>
      <c r="G920" s="18"/>
      <c r="H920" s="18"/>
      <c r="I920" s="18"/>
      <c r="J920" s="11"/>
      <c r="K920" s="42"/>
      <c r="M920" s="2"/>
      <c r="N920" s="59"/>
    </row>
    <row r="921" spans="1:14" ht="13" x14ac:dyDescent="0.15">
      <c r="A921" s="44"/>
      <c r="B921" s="11"/>
      <c r="C921" s="18"/>
      <c r="D921" s="19"/>
      <c r="E921" s="18"/>
      <c r="F921" s="35"/>
      <c r="G921" s="18"/>
      <c r="H921" s="18"/>
      <c r="I921" s="18"/>
      <c r="J921" s="11"/>
      <c r="K921" s="42"/>
      <c r="M921" s="2"/>
      <c r="N921" s="59"/>
    </row>
    <row r="922" spans="1:14" ht="13" x14ac:dyDescent="0.15">
      <c r="A922" s="44"/>
      <c r="B922" s="11"/>
      <c r="C922" s="18"/>
      <c r="D922" s="19"/>
      <c r="E922" s="18"/>
      <c r="F922" s="35"/>
      <c r="G922" s="18"/>
      <c r="H922" s="18"/>
      <c r="I922" s="18"/>
      <c r="J922" s="11"/>
      <c r="K922" s="42"/>
      <c r="M922" s="2"/>
      <c r="N922" s="59"/>
    </row>
    <row r="923" spans="1:14" ht="13" x14ac:dyDescent="0.15">
      <c r="A923" s="44"/>
      <c r="B923" s="11"/>
      <c r="C923" s="18"/>
      <c r="D923" s="19"/>
      <c r="E923" s="18"/>
      <c r="F923" s="35"/>
      <c r="G923" s="18"/>
      <c r="H923" s="18"/>
      <c r="I923" s="18"/>
      <c r="J923" s="11"/>
      <c r="K923" s="42"/>
      <c r="M923" s="2"/>
      <c r="N923" s="59"/>
    </row>
    <row r="924" spans="1:14" ht="13" x14ac:dyDescent="0.15">
      <c r="A924" s="44"/>
      <c r="B924" s="11"/>
      <c r="C924" s="18"/>
      <c r="D924" s="19"/>
      <c r="E924" s="18"/>
      <c r="F924" s="35"/>
      <c r="G924" s="18"/>
      <c r="H924" s="18"/>
      <c r="I924" s="18"/>
      <c r="J924" s="11"/>
      <c r="K924" s="42"/>
      <c r="M924" s="2"/>
      <c r="N924" s="59"/>
    </row>
    <row r="925" spans="1:14" ht="13" x14ac:dyDescent="0.15">
      <c r="A925" s="44"/>
      <c r="B925" s="11"/>
      <c r="C925" s="18"/>
      <c r="D925" s="19"/>
      <c r="E925" s="18"/>
      <c r="F925" s="35"/>
      <c r="G925" s="18"/>
      <c r="H925" s="18"/>
      <c r="I925" s="18"/>
      <c r="J925" s="11"/>
      <c r="K925" s="42"/>
      <c r="M925" s="2"/>
      <c r="N925" s="59"/>
    </row>
    <row r="926" spans="1:14" ht="13" x14ac:dyDescent="0.15">
      <c r="A926" s="44"/>
      <c r="B926" s="11"/>
      <c r="C926" s="18"/>
      <c r="D926" s="19"/>
      <c r="E926" s="18"/>
      <c r="F926" s="35"/>
      <c r="G926" s="18"/>
      <c r="H926" s="18"/>
      <c r="I926" s="18"/>
      <c r="J926" s="11"/>
      <c r="K926" s="42"/>
      <c r="M926" s="2"/>
      <c r="N926" s="59"/>
    </row>
    <row r="927" spans="1:14" ht="13" x14ac:dyDescent="0.15">
      <c r="A927" s="44"/>
      <c r="B927" s="11"/>
      <c r="C927" s="18"/>
      <c r="D927" s="19"/>
      <c r="E927" s="18"/>
      <c r="F927" s="35"/>
      <c r="G927" s="18"/>
      <c r="H927" s="18"/>
      <c r="I927" s="18"/>
      <c r="J927" s="11"/>
      <c r="K927" s="42"/>
      <c r="M927" s="2"/>
      <c r="N927" s="59"/>
    </row>
    <row r="928" spans="1:14" ht="13" x14ac:dyDescent="0.15">
      <c r="A928" s="44"/>
      <c r="B928" s="11"/>
      <c r="C928" s="18"/>
      <c r="D928" s="19"/>
      <c r="E928" s="18"/>
      <c r="F928" s="35"/>
      <c r="G928" s="18"/>
      <c r="H928" s="18"/>
      <c r="I928" s="18"/>
      <c r="J928" s="11"/>
      <c r="K928" s="42"/>
      <c r="M928" s="2"/>
      <c r="N928" s="59"/>
    </row>
    <row r="929" spans="1:14" ht="13" x14ac:dyDescent="0.15">
      <c r="A929" s="44"/>
      <c r="B929" s="11"/>
      <c r="C929" s="18"/>
      <c r="D929" s="19"/>
      <c r="E929" s="18"/>
      <c r="F929" s="35"/>
      <c r="G929" s="18"/>
      <c r="H929" s="18"/>
      <c r="I929" s="18"/>
      <c r="J929" s="11"/>
      <c r="K929" s="42"/>
      <c r="M929" s="2"/>
      <c r="N929" s="59"/>
    </row>
    <row r="930" spans="1:14" ht="13" x14ac:dyDescent="0.15">
      <c r="A930" s="44"/>
      <c r="B930" s="11"/>
      <c r="C930" s="18"/>
      <c r="D930" s="19"/>
      <c r="E930" s="18"/>
      <c r="F930" s="35"/>
      <c r="G930" s="18"/>
      <c r="H930" s="18"/>
      <c r="I930" s="18"/>
      <c r="J930" s="11"/>
      <c r="K930" s="42"/>
      <c r="M930" s="2"/>
      <c r="N930" s="59"/>
    </row>
    <row r="931" spans="1:14" ht="13" x14ac:dyDescent="0.15">
      <c r="A931" s="44"/>
      <c r="B931" s="11"/>
      <c r="C931" s="18"/>
      <c r="D931" s="19"/>
      <c r="E931" s="18"/>
      <c r="F931" s="35"/>
      <c r="G931" s="18"/>
      <c r="H931" s="18"/>
      <c r="I931" s="18"/>
      <c r="J931" s="11"/>
      <c r="K931" s="42"/>
      <c r="M931" s="2"/>
      <c r="N931" s="59"/>
    </row>
    <row r="932" spans="1:14" ht="13" x14ac:dyDescent="0.15">
      <c r="A932" s="44"/>
      <c r="B932" s="11"/>
      <c r="C932" s="18"/>
      <c r="D932" s="19"/>
      <c r="E932" s="18"/>
      <c r="F932" s="35"/>
      <c r="G932" s="18"/>
      <c r="H932" s="18"/>
      <c r="I932" s="18"/>
      <c r="J932" s="11"/>
      <c r="K932" s="42"/>
      <c r="M932" s="2"/>
      <c r="N932" s="59"/>
    </row>
    <row r="933" spans="1:14" ht="13" x14ac:dyDescent="0.15">
      <c r="A933" s="44"/>
      <c r="B933" s="11"/>
      <c r="C933" s="18"/>
      <c r="D933" s="19"/>
      <c r="E933" s="18"/>
      <c r="F933" s="35"/>
      <c r="G933" s="18"/>
      <c r="H933" s="18"/>
      <c r="I933" s="18"/>
      <c r="J933" s="11"/>
      <c r="K933" s="42"/>
      <c r="M933" s="2"/>
      <c r="N933" s="59"/>
    </row>
    <row r="934" spans="1:14" ht="13" x14ac:dyDescent="0.15">
      <c r="A934" s="44"/>
      <c r="B934" s="11"/>
      <c r="C934" s="18"/>
      <c r="D934" s="19"/>
      <c r="E934" s="18"/>
      <c r="F934" s="35"/>
      <c r="G934" s="18"/>
      <c r="H934" s="18"/>
      <c r="I934" s="18"/>
      <c r="J934" s="11"/>
      <c r="K934" s="42"/>
      <c r="M934" s="2"/>
      <c r="N934" s="59"/>
    </row>
    <row r="935" spans="1:14" ht="13" x14ac:dyDescent="0.15">
      <c r="A935" s="44"/>
      <c r="B935" s="11"/>
      <c r="C935" s="18"/>
      <c r="D935" s="19"/>
      <c r="E935" s="18"/>
      <c r="F935" s="35"/>
      <c r="G935" s="18"/>
      <c r="H935" s="18"/>
      <c r="I935" s="18"/>
      <c r="J935" s="11"/>
      <c r="K935" s="42"/>
      <c r="M935" s="2"/>
      <c r="N935" s="59"/>
    </row>
    <row r="936" spans="1:14" ht="13" x14ac:dyDescent="0.15">
      <c r="A936" s="44"/>
      <c r="B936" s="11"/>
      <c r="C936" s="18"/>
      <c r="D936" s="19"/>
      <c r="E936" s="18"/>
      <c r="F936" s="35"/>
      <c r="G936" s="18"/>
      <c r="H936" s="18"/>
      <c r="I936" s="18"/>
      <c r="J936" s="11"/>
      <c r="K936" s="42"/>
      <c r="M936" s="2"/>
      <c r="N936" s="59"/>
    </row>
    <row r="937" spans="1:14" ht="13" x14ac:dyDescent="0.15">
      <c r="A937" s="44"/>
      <c r="B937" s="11"/>
      <c r="C937" s="18"/>
      <c r="D937" s="19"/>
      <c r="E937" s="18"/>
      <c r="F937" s="35"/>
      <c r="G937" s="18"/>
      <c r="H937" s="18"/>
      <c r="I937" s="18"/>
      <c r="J937" s="11"/>
      <c r="K937" s="42"/>
      <c r="M937" s="2"/>
      <c r="N937" s="59"/>
    </row>
    <row r="938" spans="1:14" ht="13" x14ac:dyDescent="0.15">
      <c r="A938" s="44"/>
      <c r="B938" s="11"/>
      <c r="C938" s="18"/>
      <c r="D938" s="19"/>
      <c r="E938" s="18"/>
      <c r="F938" s="35"/>
      <c r="G938" s="18"/>
      <c r="H938" s="18"/>
      <c r="I938" s="18"/>
      <c r="J938" s="11"/>
      <c r="K938" s="42"/>
      <c r="M938" s="2"/>
      <c r="N938" s="59"/>
    </row>
    <row r="939" spans="1:14" ht="13" x14ac:dyDescent="0.15">
      <c r="A939" s="44"/>
      <c r="B939" s="11"/>
      <c r="C939" s="18"/>
      <c r="D939" s="19"/>
      <c r="E939" s="18"/>
      <c r="F939" s="35"/>
      <c r="G939" s="18"/>
      <c r="H939" s="18"/>
      <c r="I939" s="18"/>
      <c r="J939" s="11"/>
      <c r="K939" s="42"/>
      <c r="M939" s="2"/>
      <c r="N939" s="59"/>
    </row>
    <row r="940" spans="1:14" ht="13" x14ac:dyDescent="0.15">
      <c r="A940" s="44"/>
      <c r="B940" s="11"/>
      <c r="C940" s="18"/>
      <c r="D940" s="19"/>
      <c r="E940" s="18"/>
      <c r="F940" s="35"/>
      <c r="G940" s="18"/>
      <c r="H940" s="18"/>
      <c r="I940" s="18"/>
      <c r="J940" s="11"/>
      <c r="K940" s="42"/>
      <c r="M940" s="2"/>
      <c r="N940" s="59"/>
    </row>
    <row r="941" spans="1:14" ht="13" x14ac:dyDescent="0.15">
      <c r="A941" s="44"/>
      <c r="B941" s="11"/>
      <c r="C941" s="18"/>
      <c r="D941" s="19"/>
      <c r="E941" s="18"/>
      <c r="F941" s="35"/>
      <c r="G941" s="18"/>
      <c r="H941" s="18"/>
      <c r="I941" s="18"/>
      <c r="J941" s="11"/>
      <c r="K941" s="42"/>
      <c r="M941" s="2"/>
      <c r="N941" s="59"/>
    </row>
    <row r="942" spans="1:14" ht="13" x14ac:dyDescent="0.15">
      <c r="A942" s="44"/>
      <c r="B942" s="11"/>
      <c r="C942" s="18"/>
      <c r="D942" s="19"/>
      <c r="E942" s="18"/>
      <c r="F942" s="35"/>
      <c r="G942" s="18"/>
      <c r="H942" s="18"/>
      <c r="I942" s="18"/>
      <c r="J942" s="11"/>
      <c r="K942" s="42"/>
      <c r="M942" s="2"/>
      <c r="N942" s="59"/>
    </row>
    <row r="943" spans="1:14" ht="13" x14ac:dyDescent="0.15">
      <c r="A943" s="44"/>
      <c r="B943" s="11"/>
      <c r="C943" s="18"/>
      <c r="D943" s="19"/>
      <c r="E943" s="18"/>
      <c r="F943" s="35"/>
      <c r="G943" s="18"/>
      <c r="H943" s="18"/>
      <c r="I943" s="18"/>
      <c r="J943" s="11"/>
      <c r="K943" s="42"/>
      <c r="M943" s="2"/>
      <c r="N943" s="59"/>
    </row>
    <row r="944" spans="1:14" ht="13" x14ac:dyDescent="0.15">
      <c r="A944" s="44"/>
      <c r="B944" s="11"/>
      <c r="C944" s="18"/>
      <c r="D944" s="19"/>
      <c r="E944" s="18"/>
      <c r="F944" s="35"/>
      <c r="G944" s="18"/>
      <c r="H944" s="18"/>
      <c r="I944" s="18"/>
      <c r="J944" s="11"/>
      <c r="K944" s="42"/>
      <c r="M944" s="2"/>
      <c r="N944" s="59"/>
    </row>
    <row r="945" spans="1:14" ht="13" x14ac:dyDescent="0.15">
      <c r="A945" s="44"/>
      <c r="B945" s="11"/>
      <c r="C945" s="18"/>
      <c r="D945" s="19"/>
      <c r="E945" s="18"/>
      <c r="F945" s="35"/>
      <c r="G945" s="18"/>
      <c r="H945" s="18"/>
      <c r="I945" s="18"/>
      <c r="J945" s="11"/>
      <c r="K945" s="42"/>
      <c r="M945" s="2"/>
      <c r="N945" s="59"/>
    </row>
    <row r="946" spans="1:14" ht="13" x14ac:dyDescent="0.15">
      <c r="A946" s="44"/>
      <c r="B946" s="11"/>
      <c r="C946" s="18"/>
      <c r="D946" s="19"/>
      <c r="E946" s="18"/>
      <c r="F946" s="35"/>
      <c r="G946" s="18"/>
      <c r="H946" s="18"/>
      <c r="I946" s="18"/>
      <c r="J946" s="11"/>
      <c r="K946" s="42"/>
      <c r="M946" s="2"/>
      <c r="N946" s="59"/>
    </row>
    <row r="947" spans="1:14" ht="13" x14ac:dyDescent="0.15">
      <c r="A947" s="44"/>
      <c r="B947" s="11"/>
      <c r="C947" s="18"/>
      <c r="D947" s="19"/>
      <c r="E947" s="18"/>
      <c r="F947" s="35"/>
      <c r="G947" s="18"/>
      <c r="H947" s="18"/>
      <c r="I947" s="18"/>
      <c r="J947" s="11"/>
      <c r="K947" s="42"/>
      <c r="M947" s="2"/>
      <c r="N947" s="59"/>
    </row>
    <row r="948" spans="1:14" ht="13" x14ac:dyDescent="0.15">
      <c r="A948" s="44"/>
      <c r="B948" s="11"/>
      <c r="C948" s="18"/>
      <c r="D948" s="19"/>
      <c r="E948" s="18"/>
      <c r="F948" s="35"/>
      <c r="G948" s="18"/>
      <c r="H948" s="18"/>
      <c r="I948" s="18"/>
      <c r="J948" s="11"/>
      <c r="K948" s="42"/>
      <c r="M948" s="2"/>
      <c r="N948" s="59"/>
    </row>
    <row r="949" spans="1:14" ht="13" x14ac:dyDescent="0.15">
      <c r="A949" s="44"/>
      <c r="B949" s="11"/>
      <c r="C949" s="18"/>
      <c r="D949" s="19"/>
      <c r="E949" s="18"/>
      <c r="F949" s="35"/>
      <c r="G949" s="18"/>
      <c r="H949" s="18"/>
      <c r="I949" s="18"/>
      <c r="J949" s="11"/>
      <c r="K949" s="42"/>
      <c r="M949" s="2"/>
      <c r="N949" s="59"/>
    </row>
    <row r="950" spans="1:14" ht="13" x14ac:dyDescent="0.15">
      <c r="A950" s="44"/>
      <c r="B950" s="11"/>
      <c r="C950" s="18"/>
      <c r="D950" s="19"/>
      <c r="E950" s="18"/>
      <c r="F950" s="35"/>
      <c r="G950" s="18"/>
      <c r="H950" s="18"/>
      <c r="I950" s="18"/>
      <c r="J950" s="11"/>
      <c r="K950" s="42"/>
      <c r="M950" s="2"/>
      <c r="N950" s="59"/>
    </row>
    <row r="951" spans="1:14" ht="13" x14ac:dyDescent="0.15">
      <c r="A951" s="44"/>
      <c r="B951" s="11"/>
      <c r="C951" s="18"/>
      <c r="D951" s="19"/>
      <c r="E951" s="18"/>
      <c r="F951" s="35"/>
      <c r="G951" s="18"/>
      <c r="H951" s="18"/>
      <c r="I951" s="18"/>
      <c r="J951" s="11"/>
      <c r="K951" s="42"/>
      <c r="M951" s="2"/>
      <c r="N951" s="59"/>
    </row>
    <row r="952" spans="1:14" ht="13" x14ac:dyDescent="0.15">
      <c r="A952" s="44"/>
      <c r="B952" s="11"/>
      <c r="C952" s="18"/>
      <c r="D952" s="19"/>
      <c r="E952" s="18"/>
      <c r="F952" s="35"/>
      <c r="G952" s="18"/>
      <c r="H952" s="18"/>
      <c r="I952" s="18"/>
      <c r="J952" s="11"/>
      <c r="K952" s="42"/>
      <c r="M952" s="2"/>
      <c r="N952" s="59"/>
    </row>
    <row r="953" spans="1:14" ht="13" x14ac:dyDescent="0.15">
      <c r="A953" s="44"/>
      <c r="B953" s="11"/>
      <c r="C953" s="18"/>
      <c r="D953" s="19"/>
      <c r="E953" s="18"/>
      <c r="F953" s="35"/>
      <c r="G953" s="18"/>
      <c r="H953" s="18"/>
      <c r="I953" s="18"/>
      <c r="J953" s="11"/>
      <c r="K953" s="42"/>
      <c r="M953" s="2"/>
      <c r="N953" s="59"/>
    </row>
    <row r="954" spans="1:14" ht="13" x14ac:dyDescent="0.15">
      <c r="A954" s="44"/>
      <c r="B954" s="11"/>
      <c r="C954" s="18"/>
      <c r="D954" s="19"/>
      <c r="E954" s="18"/>
      <c r="F954" s="35"/>
      <c r="G954" s="18"/>
      <c r="H954" s="18"/>
      <c r="I954" s="18"/>
      <c r="J954" s="11"/>
      <c r="K954" s="42"/>
      <c r="M954" s="2"/>
      <c r="N954" s="59"/>
    </row>
    <row r="955" spans="1:14" ht="13" x14ac:dyDescent="0.15">
      <c r="A955" s="44"/>
      <c r="B955" s="11"/>
      <c r="C955" s="18"/>
      <c r="D955" s="19"/>
      <c r="E955" s="18"/>
      <c r="F955" s="35"/>
      <c r="G955" s="18"/>
      <c r="H955" s="18"/>
      <c r="I955" s="18"/>
      <c r="J955" s="11"/>
      <c r="K955" s="42"/>
      <c r="M955" s="2"/>
      <c r="N955" s="59"/>
    </row>
    <row r="956" spans="1:14" ht="13" x14ac:dyDescent="0.15">
      <c r="A956" s="44"/>
      <c r="B956" s="11"/>
      <c r="C956" s="18"/>
      <c r="D956" s="19"/>
      <c r="E956" s="18"/>
      <c r="F956" s="35"/>
      <c r="G956" s="18"/>
      <c r="H956" s="18"/>
      <c r="I956" s="18"/>
      <c r="J956" s="11"/>
      <c r="K956" s="42"/>
      <c r="M956" s="2"/>
      <c r="N956" s="59"/>
    </row>
    <row r="957" spans="1:14" ht="13" x14ac:dyDescent="0.15">
      <c r="A957" s="44"/>
      <c r="B957" s="11"/>
      <c r="C957" s="18"/>
      <c r="D957" s="19"/>
      <c r="E957" s="18"/>
      <c r="F957" s="35"/>
      <c r="G957" s="18"/>
      <c r="H957" s="18"/>
      <c r="I957" s="18"/>
      <c r="J957" s="11"/>
      <c r="K957" s="42"/>
      <c r="M957" s="2"/>
      <c r="N957" s="59"/>
    </row>
    <row r="958" spans="1:14" ht="13" x14ac:dyDescent="0.15">
      <c r="A958" s="44"/>
      <c r="B958" s="11"/>
      <c r="C958" s="18"/>
      <c r="D958" s="19"/>
      <c r="E958" s="18"/>
      <c r="F958" s="35"/>
      <c r="G958" s="18"/>
      <c r="H958" s="18"/>
      <c r="I958" s="18"/>
      <c r="J958" s="11"/>
      <c r="K958" s="42"/>
      <c r="M958" s="2"/>
      <c r="N958" s="59"/>
    </row>
    <row r="959" spans="1:14" ht="13" x14ac:dyDescent="0.15">
      <c r="A959" s="44"/>
      <c r="B959" s="11"/>
      <c r="C959" s="18"/>
      <c r="D959" s="19"/>
      <c r="E959" s="18"/>
      <c r="F959" s="35"/>
      <c r="G959" s="18"/>
      <c r="H959" s="18"/>
      <c r="I959" s="18"/>
      <c r="J959" s="11"/>
      <c r="K959" s="42"/>
      <c r="M959" s="2"/>
      <c r="N959" s="59"/>
    </row>
    <row r="960" spans="1:14" ht="13" x14ac:dyDescent="0.15">
      <c r="A960" s="44"/>
      <c r="B960" s="11"/>
      <c r="C960" s="18"/>
      <c r="D960" s="19"/>
      <c r="E960" s="18"/>
      <c r="F960" s="35"/>
      <c r="G960" s="18"/>
      <c r="H960" s="18"/>
      <c r="I960" s="18"/>
      <c r="J960" s="11"/>
      <c r="K960" s="42"/>
      <c r="M960" s="2"/>
      <c r="N960" s="59"/>
    </row>
    <row r="961" spans="1:14" ht="13" x14ac:dyDescent="0.15">
      <c r="A961" s="44"/>
      <c r="B961" s="11"/>
      <c r="C961" s="18"/>
      <c r="D961" s="19"/>
      <c r="E961" s="18"/>
      <c r="F961" s="35"/>
      <c r="G961" s="18"/>
      <c r="H961" s="18"/>
      <c r="I961" s="18"/>
      <c r="J961" s="11"/>
      <c r="K961" s="42"/>
      <c r="M961" s="2"/>
      <c r="N961" s="59"/>
    </row>
    <row r="962" spans="1:14" ht="13" x14ac:dyDescent="0.15">
      <c r="A962" s="44"/>
      <c r="B962" s="11"/>
      <c r="C962" s="18"/>
      <c r="D962" s="19"/>
      <c r="E962" s="18"/>
      <c r="F962" s="35"/>
      <c r="G962" s="18"/>
      <c r="H962" s="18"/>
      <c r="I962" s="18"/>
      <c r="J962" s="11"/>
      <c r="K962" s="42"/>
      <c r="M962" s="2"/>
      <c r="N962" s="59"/>
    </row>
    <row r="963" spans="1:14" ht="13" x14ac:dyDescent="0.15">
      <c r="A963" s="44"/>
      <c r="B963" s="11"/>
      <c r="C963" s="18"/>
      <c r="D963" s="19"/>
      <c r="E963" s="18"/>
      <c r="F963" s="35"/>
      <c r="G963" s="18"/>
      <c r="H963" s="18"/>
      <c r="I963" s="18"/>
      <c r="J963" s="11"/>
      <c r="K963" s="42"/>
      <c r="M963" s="2"/>
      <c r="N963" s="59"/>
    </row>
    <row r="964" spans="1:14" ht="13" x14ac:dyDescent="0.15">
      <c r="A964" s="44"/>
      <c r="B964" s="11"/>
      <c r="C964" s="18"/>
      <c r="D964" s="19"/>
      <c r="E964" s="18"/>
      <c r="F964" s="35"/>
      <c r="G964" s="18"/>
      <c r="H964" s="18"/>
      <c r="I964" s="18"/>
      <c r="J964" s="11"/>
      <c r="K964" s="42"/>
      <c r="M964" s="2"/>
      <c r="N964" s="59"/>
    </row>
    <row r="965" spans="1:14" ht="13" x14ac:dyDescent="0.15">
      <c r="A965" s="44"/>
      <c r="B965" s="11"/>
      <c r="C965" s="18"/>
      <c r="D965" s="19"/>
      <c r="E965" s="18"/>
      <c r="F965" s="35"/>
      <c r="G965" s="18"/>
      <c r="H965" s="18"/>
      <c r="I965" s="18"/>
      <c r="J965" s="11"/>
      <c r="K965" s="42"/>
      <c r="M965" s="2"/>
      <c r="N965" s="59"/>
    </row>
    <row r="966" spans="1:14" ht="13" x14ac:dyDescent="0.15">
      <c r="A966" s="44"/>
      <c r="B966" s="11"/>
      <c r="C966" s="18"/>
      <c r="D966" s="19"/>
      <c r="E966" s="18"/>
      <c r="F966" s="35"/>
      <c r="G966" s="18"/>
      <c r="H966" s="18"/>
      <c r="I966" s="18"/>
      <c r="J966" s="11"/>
      <c r="K966" s="42"/>
      <c r="M966" s="2"/>
      <c r="N966" s="59"/>
    </row>
    <row r="967" spans="1:14" ht="13" x14ac:dyDescent="0.15">
      <c r="A967" s="44"/>
      <c r="B967" s="11"/>
      <c r="C967" s="18"/>
      <c r="D967" s="19"/>
      <c r="E967" s="18"/>
      <c r="F967" s="35"/>
      <c r="G967" s="18"/>
      <c r="H967" s="18"/>
      <c r="I967" s="18"/>
      <c r="J967" s="11"/>
      <c r="K967" s="42"/>
      <c r="M967" s="2"/>
      <c r="N967" s="59"/>
    </row>
    <row r="968" spans="1:14" ht="13" x14ac:dyDescent="0.15">
      <c r="A968" s="44"/>
      <c r="B968" s="11"/>
      <c r="C968" s="18"/>
      <c r="D968" s="19"/>
      <c r="E968" s="18"/>
      <c r="F968" s="35"/>
      <c r="G968" s="18"/>
      <c r="H968" s="18"/>
      <c r="I968" s="18"/>
      <c r="J968" s="11"/>
      <c r="K968" s="42"/>
      <c r="M968" s="2"/>
      <c r="N968" s="59"/>
    </row>
    <row r="969" spans="1:14" ht="13" x14ac:dyDescent="0.15">
      <c r="A969" s="44"/>
      <c r="B969" s="11"/>
      <c r="C969" s="18"/>
      <c r="D969" s="19"/>
      <c r="E969" s="18"/>
      <c r="F969" s="35"/>
      <c r="G969" s="18"/>
      <c r="H969" s="18"/>
      <c r="I969" s="18"/>
      <c r="J969" s="11"/>
      <c r="K969" s="42"/>
      <c r="M969" s="2"/>
      <c r="N969" s="59"/>
    </row>
    <row r="970" spans="1:14" ht="13" x14ac:dyDescent="0.15">
      <c r="A970" s="44"/>
      <c r="B970" s="11"/>
      <c r="C970" s="18"/>
      <c r="D970" s="19"/>
      <c r="E970" s="18"/>
      <c r="F970" s="35"/>
      <c r="G970" s="18"/>
      <c r="H970" s="18"/>
      <c r="I970" s="18"/>
      <c r="J970" s="11"/>
      <c r="K970" s="42"/>
      <c r="M970" s="2"/>
      <c r="N970" s="59"/>
    </row>
    <row r="971" spans="1:14" ht="13" x14ac:dyDescent="0.15">
      <c r="A971" s="44"/>
      <c r="B971" s="11"/>
      <c r="C971" s="18"/>
      <c r="D971" s="19"/>
      <c r="E971" s="18"/>
      <c r="F971" s="35"/>
      <c r="G971" s="18"/>
      <c r="H971" s="18"/>
      <c r="I971" s="18"/>
      <c r="J971" s="11"/>
      <c r="K971" s="42"/>
      <c r="M971" s="2"/>
      <c r="N971" s="59"/>
    </row>
    <row r="972" spans="1:14" ht="13" x14ac:dyDescent="0.15">
      <c r="A972" s="44"/>
      <c r="B972" s="11"/>
      <c r="C972" s="18"/>
      <c r="D972" s="19"/>
      <c r="E972" s="18"/>
      <c r="F972" s="35"/>
      <c r="G972" s="18"/>
      <c r="H972" s="18"/>
      <c r="I972" s="18"/>
      <c r="J972" s="11"/>
      <c r="K972" s="42"/>
      <c r="M972" s="2"/>
      <c r="N972" s="59"/>
    </row>
    <row r="973" spans="1:14" ht="13" x14ac:dyDescent="0.15">
      <c r="A973" s="44"/>
      <c r="B973" s="11"/>
      <c r="C973" s="18"/>
      <c r="D973" s="19"/>
      <c r="E973" s="18"/>
      <c r="F973" s="35"/>
      <c r="G973" s="18"/>
      <c r="H973" s="18"/>
      <c r="I973" s="18"/>
      <c r="J973" s="11"/>
      <c r="K973" s="42"/>
      <c r="M973" s="2"/>
      <c r="N973" s="59"/>
    </row>
    <row r="974" spans="1:14" ht="13" x14ac:dyDescent="0.15">
      <c r="A974" s="44"/>
      <c r="B974" s="11"/>
      <c r="C974" s="18"/>
      <c r="D974" s="19"/>
      <c r="E974" s="18"/>
      <c r="F974" s="35"/>
      <c r="G974" s="18"/>
      <c r="H974" s="18"/>
      <c r="I974" s="18"/>
      <c r="J974" s="11"/>
      <c r="K974" s="42"/>
      <c r="M974" s="2"/>
      <c r="N974" s="59"/>
    </row>
    <row r="975" spans="1:14" ht="13" x14ac:dyDescent="0.15">
      <c r="A975" s="44"/>
      <c r="B975" s="11"/>
      <c r="C975" s="18"/>
      <c r="D975" s="19"/>
      <c r="E975" s="18"/>
      <c r="F975" s="35"/>
      <c r="G975" s="18"/>
      <c r="H975" s="18"/>
      <c r="I975" s="18"/>
      <c r="J975" s="11"/>
      <c r="K975" s="42"/>
      <c r="M975" s="2"/>
      <c r="N975" s="59"/>
    </row>
    <row r="976" spans="1:14" ht="13" x14ac:dyDescent="0.15">
      <c r="A976" s="44"/>
      <c r="B976" s="11"/>
      <c r="C976" s="18"/>
      <c r="D976" s="19"/>
      <c r="E976" s="18"/>
      <c r="F976" s="35"/>
      <c r="G976" s="18"/>
      <c r="H976" s="18"/>
      <c r="I976" s="18"/>
      <c r="J976" s="11"/>
      <c r="K976" s="42"/>
      <c r="M976" s="2"/>
      <c r="N976" s="59"/>
    </row>
    <row r="977" spans="1:14" ht="13" x14ac:dyDescent="0.15">
      <c r="A977" s="44"/>
      <c r="B977" s="11"/>
      <c r="C977" s="18"/>
      <c r="D977" s="19"/>
      <c r="E977" s="18"/>
      <c r="F977" s="35"/>
      <c r="G977" s="18"/>
      <c r="H977" s="18"/>
      <c r="I977" s="18"/>
      <c r="J977" s="11"/>
      <c r="K977" s="42"/>
      <c r="M977" s="2"/>
      <c r="N977" s="59"/>
    </row>
    <row r="978" spans="1:14" ht="13" x14ac:dyDescent="0.15">
      <c r="A978" s="44"/>
      <c r="B978" s="11"/>
      <c r="C978" s="18"/>
      <c r="D978" s="19"/>
      <c r="E978" s="18"/>
      <c r="F978" s="35"/>
      <c r="G978" s="18"/>
      <c r="H978" s="18"/>
      <c r="I978" s="18"/>
      <c r="J978" s="11"/>
      <c r="K978" s="42"/>
      <c r="M978" s="2"/>
      <c r="N978" s="59"/>
    </row>
    <row r="979" spans="1:14" ht="13" x14ac:dyDescent="0.15">
      <c r="A979" s="44"/>
      <c r="B979" s="11"/>
      <c r="C979" s="18"/>
      <c r="D979" s="19"/>
      <c r="E979" s="18"/>
      <c r="F979" s="35"/>
      <c r="G979" s="18"/>
      <c r="H979" s="18"/>
      <c r="I979" s="18"/>
      <c r="J979" s="11"/>
      <c r="K979" s="42"/>
      <c r="M979" s="2"/>
      <c r="N979" s="59"/>
    </row>
    <row r="980" spans="1:14" ht="13" x14ac:dyDescent="0.15">
      <c r="A980" s="44"/>
      <c r="B980" s="11"/>
      <c r="C980" s="18"/>
      <c r="D980" s="19"/>
      <c r="E980" s="18"/>
      <c r="F980" s="35"/>
      <c r="G980" s="18"/>
      <c r="H980" s="18"/>
      <c r="I980" s="18"/>
      <c r="J980" s="11"/>
      <c r="K980" s="42"/>
      <c r="M980" s="2"/>
      <c r="N980" s="59"/>
    </row>
    <row r="981" spans="1:14" ht="13" x14ac:dyDescent="0.15">
      <c r="A981" s="44"/>
      <c r="B981" s="11"/>
      <c r="C981" s="18"/>
      <c r="D981" s="19"/>
      <c r="E981" s="18"/>
      <c r="F981" s="35"/>
      <c r="G981" s="18"/>
      <c r="H981" s="18"/>
      <c r="I981" s="18"/>
      <c r="J981" s="11"/>
      <c r="K981" s="42"/>
      <c r="M981" s="2"/>
      <c r="N981" s="59"/>
    </row>
    <row r="982" spans="1:14" ht="13" x14ac:dyDescent="0.15">
      <c r="A982" s="44"/>
      <c r="B982" s="11"/>
      <c r="C982" s="18"/>
      <c r="D982" s="19"/>
      <c r="E982" s="18"/>
      <c r="F982" s="35"/>
      <c r="G982" s="18"/>
      <c r="H982" s="18"/>
      <c r="I982" s="18"/>
      <c r="J982" s="11"/>
      <c r="K982" s="42"/>
      <c r="M982" s="2"/>
      <c r="N982" s="59"/>
    </row>
    <row r="983" spans="1:14" ht="13" x14ac:dyDescent="0.15">
      <c r="A983" s="44"/>
      <c r="B983" s="11"/>
      <c r="C983" s="18"/>
      <c r="D983" s="19"/>
      <c r="E983" s="18"/>
      <c r="F983" s="35"/>
      <c r="G983" s="18"/>
      <c r="H983" s="18"/>
      <c r="I983" s="18"/>
      <c r="J983" s="11"/>
      <c r="K983" s="42"/>
      <c r="M983" s="2"/>
      <c r="N983" s="59"/>
    </row>
    <row r="984" spans="1:14" ht="13" x14ac:dyDescent="0.15">
      <c r="A984" s="44"/>
      <c r="B984" s="11"/>
      <c r="C984" s="18"/>
      <c r="D984" s="19"/>
      <c r="E984" s="18"/>
      <c r="F984" s="35"/>
      <c r="G984" s="18"/>
      <c r="H984" s="18"/>
      <c r="I984" s="18"/>
      <c r="J984" s="11"/>
      <c r="K984" s="42"/>
      <c r="M984" s="2"/>
      <c r="N984" s="59"/>
    </row>
    <row r="985" spans="1:14" ht="13" x14ac:dyDescent="0.15">
      <c r="A985" s="44"/>
      <c r="B985" s="11"/>
      <c r="C985" s="18"/>
      <c r="D985" s="19"/>
      <c r="E985" s="18"/>
      <c r="F985" s="35"/>
      <c r="G985" s="18"/>
      <c r="H985" s="18"/>
      <c r="I985" s="18"/>
      <c r="J985" s="11"/>
      <c r="K985" s="42"/>
      <c r="M985" s="2"/>
      <c r="N985" s="59"/>
    </row>
    <row r="986" spans="1:14" ht="13" x14ac:dyDescent="0.15">
      <c r="A986" s="44"/>
      <c r="B986" s="11"/>
      <c r="C986" s="18"/>
      <c r="D986" s="19"/>
      <c r="E986" s="18"/>
      <c r="F986" s="35"/>
      <c r="G986" s="18"/>
      <c r="H986" s="18"/>
      <c r="I986" s="18"/>
      <c r="J986" s="11"/>
      <c r="K986" s="42"/>
      <c r="M986" s="2"/>
      <c r="N986" s="59"/>
    </row>
    <row r="987" spans="1:14" ht="13" x14ac:dyDescent="0.15">
      <c r="A987" s="44"/>
      <c r="B987" s="11"/>
      <c r="C987" s="18"/>
      <c r="D987" s="19"/>
      <c r="E987" s="18"/>
      <c r="F987" s="35"/>
      <c r="G987" s="18"/>
      <c r="H987" s="18"/>
      <c r="I987" s="18"/>
      <c r="J987" s="11"/>
      <c r="K987" s="42"/>
      <c r="M987" s="2"/>
      <c r="N987" s="59"/>
    </row>
    <row r="988" spans="1:14" ht="13" x14ac:dyDescent="0.15">
      <c r="A988" s="44"/>
      <c r="B988" s="11"/>
      <c r="C988" s="18"/>
      <c r="D988" s="19"/>
      <c r="E988" s="18"/>
      <c r="F988" s="35"/>
      <c r="G988" s="18"/>
      <c r="H988" s="18"/>
      <c r="I988" s="18"/>
      <c r="J988" s="11"/>
      <c r="K988" s="42"/>
      <c r="M988" s="2"/>
      <c r="N988" s="59"/>
    </row>
    <row r="989" spans="1:14" ht="13" x14ac:dyDescent="0.15">
      <c r="A989" s="44"/>
      <c r="B989" s="11"/>
      <c r="C989" s="18"/>
      <c r="D989" s="19"/>
      <c r="E989" s="18"/>
      <c r="F989" s="35"/>
      <c r="G989" s="18"/>
      <c r="H989" s="18"/>
      <c r="I989" s="18"/>
      <c r="J989" s="11"/>
      <c r="K989" s="42"/>
      <c r="M989" s="2"/>
      <c r="N989" s="59"/>
    </row>
    <row r="990" spans="1:14" ht="13" x14ac:dyDescent="0.15">
      <c r="A990" s="44"/>
      <c r="B990" s="11"/>
      <c r="C990" s="18"/>
      <c r="D990" s="19"/>
      <c r="E990" s="18"/>
      <c r="F990" s="35"/>
      <c r="G990" s="18"/>
      <c r="H990" s="18"/>
      <c r="I990" s="18"/>
      <c r="J990" s="11"/>
      <c r="K990" s="42"/>
      <c r="M990" s="2"/>
      <c r="N990" s="59"/>
    </row>
    <row r="991" spans="1:14" ht="13" x14ac:dyDescent="0.15">
      <c r="A991" s="44"/>
      <c r="B991" s="11"/>
      <c r="C991" s="18"/>
      <c r="D991" s="19"/>
      <c r="E991" s="18"/>
      <c r="F991" s="35"/>
      <c r="G991" s="18"/>
      <c r="H991" s="18"/>
      <c r="I991" s="18"/>
      <c r="J991" s="11"/>
      <c r="K991" s="42"/>
      <c r="M991" s="2"/>
      <c r="N991" s="59"/>
    </row>
    <row r="992" spans="1:14" ht="13" x14ac:dyDescent="0.15">
      <c r="A992" s="44"/>
      <c r="B992" s="11"/>
      <c r="C992" s="18"/>
      <c r="D992" s="19"/>
      <c r="E992" s="18"/>
      <c r="F992" s="35"/>
      <c r="G992" s="18"/>
      <c r="H992" s="18"/>
      <c r="I992" s="18"/>
      <c r="J992" s="11"/>
      <c r="K992" s="42"/>
      <c r="M992" s="2"/>
      <c r="N992" s="59"/>
    </row>
    <row r="993" spans="1:14" ht="13" x14ac:dyDescent="0.15">
      <c r="A993" s="44"/>
      <c r="B993" s="11"/>
      <c r="C993" s="18"/>
      <c r="D993" s="19"/>
      <c r="E993" s="18"/>
      <c r="F993" s="35"/>
      <c r="G993" s="18"/>
      <c r="H993" s="18"/>
      <c r="I993" s="18"/>
      <c r="J993" s="11"/>
      <c r="K993" s="42"/>
      <c r="M993" s="2"/>
      <c r="N993" s="59"/>
    </row>
    <row r="994" spans="1:14" ht="13" x14ac:dyDescent="0.15">
      <c r="A994" s="44"/>
      <c r="B994" s="11"/>
      <c r="C994" s="18"/>
      <c r="D994" s="19"/>
      <c r="E994" s="18"/>
      <c r="F994" s="35"/>
      <c r="G994" s="18"/>
      <c r="H994" s="18"/>
      <c r="I994" s="18"/>
      <c r="J994" s="11"/>
      <c r="K994" s="42"/>
      <c r="M994" s="2"/>
      <c r="N994" s="59"/>
    </row>
    <row r="995" spans="1:14" ht="13" x14ac:dyDescent="0.15">
      <c r="A995" s="44"/>
      <c r="B995" s="11"/>
      <c r="C995" s="18"/>
      <c r="D995" s="19"/>
      <c r="E995" s="18"/>
      <c r="F995" s="35"/>
      <c r="G995" s="18"/>
      <c r="H995" s="18"/>
      <c r="I995" s="18"/>
      <c r="J995" s="11"/>
      <c r="K995" s="42"/>
      <c r="M995" s="2"/>
      <c r="N995" s="59"/>
    </row>
    <row r="996" spans="1:14" ht="13" x14ac:dyDescent="0.15">
      <c r="A996" s="44"/>
      <c r="B996" s="11"/>
      <c r="C996" s="18"/>
      <c r="D996" s="19"/>
      <c r="E996" s="18"/>
      <c r="F996" s="35"/>
      <c r="G996" s="18"/>
      <c r="H996" s="18"/>
      <c r="I996" s="18"/>
      <c r="J996" s="11"/>
      <c r="K996" s="42"/>
      <c r="M996" s="2"/>
      <c r="N996" s="59"/>
    </row>
    <row r="997" spans="1:14" ht="13" x14ac:dyDescent="0.15">
      <c r="A997" s="44"/>
      <c r="B997" s="11"/>
      <c r="C997" s="18"/>
      <c r="D997" s="19"/>
      <c r="E997" s="18"/>
      <c r="F997" s="35"/>
      <c r="G997" s="18"/>
      <c r="H997" s="18"/>
      <c r="I997" s="18"/>
      <c r="J997" s="11"/>
      <c r="K997" s="42"/>
      <c r="M997" s="2"/>
      <c r="N997" s="59"/>
    </row>
  </sheetData>
  <mergeCells count="4">
    <mergeCell ref="A1:G2"/>
    <mergeCell ref="I1:I2"/>
    <mergeCell ref="J1:K2"/>
    <mergeCell ref="A3:I3"/>
  </mergeCells>
  <dataValidations count="2">
    <dataValidation type="list" allowBlank="1" sqref="C21" xr:uid="{00000000-0002-0000-0300-000000000000}">
      <formula1>#REF!</formula1>
    </dataValidation>
    <dataValidation type="list" allowBlank="1" sqref="A5:A268" xr:uid="{00000000-0002-0000-0300-000001000000}">
      <formula1>#REF!</formula1>
    </dataValidation>
  </dataValidations>
  <pageMargins left="0.7" right="0.7" top="0.75" bottom="0.75" header="0" footer="0"/>
  <pageSetup paperSize="9" pageOrder="overThenDown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J18"/>
  <sheetViews>
    <sheetView workbookViewId="0"/>
  </sheetViews>
  <sheetFormatPr baseColWidth="10" defaultColWidth="14.5" defaultRowHeight="15.75" customHeight="1" x14ac:dyDescent="0.15"/>
  <cols>
    <col min="3" max="3" width="35.33203125" customWidth="1"/>
  </cols>
  <sheetData>
    <row r="1" spans="1:10" ht="15.75" customHeight="1" x14ac:dyDescent="0.15">
      <c r="A1" s="9" t="s">
        <v>0</v>
      </c>
      <c r="B1" s="9" t="s">
        <v>2</v>
      </c>
      <c r="C1" s="9" t="s">
        <v>3</v>
      </c>
      <c r="D1" s="10" t="s">
        <v>12</v>
      </c>
      <c r="E1" s="9" t="s">
        <v>13</v>
      </c>
      <c r="F1" s="12" t="s">
        <v>14</v>
      </c>
      <c r="G1" s="9" t="s">
        <v>15</v>
      </c>
      <c r="H1" s="13" t="s">
        <v>68</v>
      </c>
      <c r="I1" s="9" t="s">
        <v>10</v>
      </c>
      <c r="J1" s="13" t="s">
        <v>16</v>
      </c>
    </row>
    <row r="2" spans="1:10" ht="15.75" customHeight="1" x14ac:dyDescent="0.15">
      <c r="A2" s="6"/>
      <c r="B2" s="17" t="s">
        <v>58</v>
      </c>
      <c r="C2" s="18"/>
      <c r="D2" s="19"/>
      <c r="E2" s="18"/>
      <c r="F2" s="20">
        <f>SUM(K4:K17)*0.15</f>
        <v>0</v>
      </c>
      <c r="G2" s="21"/>
      <c r="H2" s="21"/>
      <c r="I2" s="21"/>
      <c r="J2" s="22">
        <v>1</v>
      </c>
    </row>
    <row r="3" spans="1:10" ht="15.75" customHeight="1" x14ac:dyDescent="0.15">
      <c r="A3" s="6"/>
      <c r="B3" s="17" t="s">
        <v>59</v>
      </c>
      <c r="C3" s="18"/>
      <c r="D3" s="19"/>
      <c r="E3" s="18"/>
      <c r="F3" s="20">
        <f>SUM(K4:K17)*0.07</f>
        <v>0</v>
      </c>
      <c r="G3" s="21"/>
      <c r="H3" s="21"/>
      <c r="I3" s="21"/>
      <c r="J3" s="22">
        <v>1</v>
      </c>
    </row>
    <row r="4" spans="1:10" ht="15.75" customHeight="1" x14ac:dyDescent="0.15">
      <c r="A4" s="6" t="s">
        <v>11</v>
      </c>
      <c r="B4" s="11" t="str">
        <f>IFERROR(VLOOKUP($A4,#REF!,2,0),"-")</f>
        <v>-</v>
      </c>
      <c r="C4" s="18" t="str">
        <f>IFERROR(VLOOKUP($A4,#REF!,3,0),"-")</f>
        <v>-</v>
      </c>
      <c r="D4" s="19" t="str">
        <f>IFERROR(VLOOKUP($A4,#REF!,4,0),"-")</f>
        <v>-</v>
      </c>
      <c r="E4" s="18" t="str">
        <f>IFERROR(VLOOKUP($A4,#REF!,5,0),"-")</f>
        <v>-</v>
      </c>
      <c r="F4" s="20">
        <v>11700</v>
      </c>
      <c r="G4" s="21" t="s">
        <v>21</v>
      </c>
      <c r="H4" s="21" t="s">
        <v>88</v>
      </c>
      <c r="I4" s="21" t="s">
        <v>27</v>
      </c>
      <c r="J4" s="22">
        <v>2</v>
      </c>
    </row>
    <row r="5" spans="1:10" ht="15.75" customHeight="1" x14ac:dyDescent="0.15">
      <c r="A5" s="6" t="s">
        <v>23</v>
      </c>
      <c r="B5" s="11" t="str">
        <f>IFERROR(VLOOKUP($A5,#REF!,2,0),"-")</f>
        <v>-</v>
      </c>
      <c r="C5" s="18" t="str">
        <f>IFERROR(VLOOKUP($A5,#REF!,3,0),"-")</f>
        <v>-</v>
      </c>
      <c r="D5" s="19" t="str">
        <f>IFERROR(VLOOKUP($A5,#REF!,4,0),"-")</f>
        <v>-</v>
      </c>
      <c r="E5" s="18" t="str">
        <f>IFERROR(VLOOKUP($A5,#REF!,5,0),"-")</f>
        <v>-</v>
      </c>
      <c r="F5" s="20">
        <v>26300</v>
      </c>
      <c r="G5" s="21" t="s">
        <v>21</v>
      </c>
      <c r="H5" s="21" t="s">
        <v>69</v>
      </c>
      <c r="I5" s="21" t="s">
        <v>27</v>
      </c>
      <c r="J5" s="22">
        <v>2</v>
      </c>
    </row>
    <row r="6" spans="1:10" ht="15.75" customHeight="1" x14ac:dyDescent="0.15">
      <c r="A6" s="27" t="s">
        <v>25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108900</v>
      </c>
      <c r="G6" s="21" t="s">
        <v>29</v>
      </c>
      <c r="H6" s="21" t="s">
        <v>90</v>
      </c>
      <c r="I6" s="21" t="s">
        <v>30</v>
      </c>
      <c r="J6" s="22">
        <v>1</v>
      </c>
    </row>
    <row r="7" spans="1:10" ht="15.75" customHeight="1" x14ac:dyDescent="0.15">
      <c r="A7" s="25" t="s">
        <v>32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56600</v>
      </c>
      <c r="G7" s="19" t="str">
        <f>IFERROR(VLOOKUP($A7,#REF!,7,0),"-")</f>
        <v>-</v>
      </c>
      <c r="H7" s="21" t="s">
        <v>92</v>
      </c>
      <c r="I7" s="19" t="str">
        <f>IFERROR(VLOOKUP($A7,#REF!,8,0),"-")</f>
        <v>-</v>
      </c>
      <c r="J7" s="22">
        <v>1</v>
      </c>
    </row>
    <row r="8" spans="1:10" ht="15.75" customHeight="1" x14ac:dyDescent="0.15">
      <c r="A8" s="25" t="s">
        <v>34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f>10500*1.2</f>
        <v>12600</v>
      </c>
      <c r="G8" s="19" t="str">
        <f>IFERROR(VLOOKUP($A8,#REF!,7,0),"-")</f>
        <v>-</v>
      </c>
      <c r="H8" s="21"/>
      <c r="I8" s="19" t="str">
        <f>IFERROR(VLOOKUP($A8,#REF!,8,0),"-")</f>
        <v>-</v>
      </c>
      <c r="J8" s="22"/>
    </row>
    <row r="9" spans="1:10" ht="15.75" customHeight="1" x14ac:dyDescent="0.15">
      <c r="A9" s="25" t="s">
        <v>35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11132</v>
      </c>
      <c r="G9" s="19" t="str">
        <f>IFERROR(VLOOKUP($A9,#REF!,7,0),"-")</f>
        <v>-</v>
      </c>
      <c r="H9" s="21" t="s">
        <v>75</v>
      </c>
      <c r="I9" s="19" t="str">
        <f>IFERROR(VLOOKUP($A9,#REF!,8,0),"-")</f>
        <v>-</v>
      </c>
      <c r="J9" s="22">
        <v>1</v>
      </c>
    </row>
    <row r="10" spans="1:10" ht="15.75" customHeight="1" x14ac:dyDescent="0.15">
      <c r="A10" s="25" t="s">
        <v>36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16129</v>
      </c>
      <c r="G10" s="19" t="str">
        <f>IFERROR(VLOOKUP($A10,#REF!,7,0),"-")</f>
        <v>-</v>
      </c>
      <c r="H10" s="21" t="s">
        <v>94</v>
      </c>
      <c r="I10" s="19" t="str">
        <f>IFERROR(VLOOKUP($A10,#REF!,8,0),"-")</f>
        <v>-</v>
      </c>
      <c r="J10" s="22">
        <v>1</v>
      </c>
    </row>
    <row r="11" spans="1:10" ht="15.75" customHeight="1" x14ac:dyDescent="0.15">
      <c r="A11" s="25" t="s">
        <v>33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10200</v>
      </c>
      <c r="G11" s="19" t="str">
        <f>IFERROR(VLOOKUP($A11,#REF!,7,0),"-")</f>
        <v>-</v>
      </c>
      <c r="H11" s="21" t="s">
        <v>76</v>
      </c>
      <c r="I11" s="19" t="str">
        <f>IFERROR(VLOOKUP($A11,#REF!,8,0),"-")</f>
        <v>-</v>
      </c>
      <c r="J11" s="22">
        <v>1</v>
      </c>
    </row>
    <row r="12" spans="1:10" ht="15.75" customHeight="1" x14ac:dyDescent="0.15">
      <c r="A12" s="25" t="s">
        <v>34</v>
      </c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20">
        <v>11132</v>
      </c>
      <c r="G12" s="19" t="str">
        <f>IFERROR(VLOOKUP($A12,#REF!,7,0),"-")</f>
        <v>-</v>
      </c>
      <c r="H12" s="21" t="s">
        <v>72</v>
      </c>
      <c r="I12" s="19" t="str">
        <f>IFERROR(VLOOKUP($A12,#REF!,8,0),"-")</f>
        <v>-</v>
      </c>
      <c r="J12" s="22">
        <v>1</v>
      </c>
    </row>
    <row r="13" spans="1:10" ht="15.75" customHeight="1" x14ac:dyDescent="0.15">
      <c r="A13" s="25" t="s">
        <v>39</v>
      </c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20">
        <v>10800</v>
      </c>
      <c r="G13" s="19" t="str">
        <f>IFERROR(VLOOKUP($A13,#REF!,7,0),"-")</f>
        <v>-</v>
      </c>
      <c r="H13" s="21" t="s">
        <v>77</v>
      </c>
      <c r="I13" s="19" t="str">
        <f>IFERROR(VLOOKUP($A13,#REF!,8,0),"-")</f>
        <v>-</v>
      </c>
      <c r="J13" s="22">
        <v>1</v>
      </c>
    </row>
    <row r="14" spans="1:10" ht="15.75" customHeight="1" x14ac:dyDescent="0.15">
      <c r="A14" s="25" t="s">
        <v>22</v>
      </c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20">
        <v>32900</v>
      </c>
      <c r="G14" s="19" t="str">
        <f>IFERROR(VLOOKUP($A14,#REF!,7,0),"-")</f>
        <v>-</v>
      </c>
      <c r="H14" s="21" t="s">
        <v>78</v>
      </c>
      <c r="I14" s="19" t="str">
        <f>IFERROR(VLOOKUP($A14,#REF!,8,0),"-")</f>
        <v>-</v>
      </c>
      <c r="J14" s="22">
        <v>2</v>
      </c>
    </row>
    <row r="15" spans="1:10" ht="15.75" customHeight="1" x14ac:dyDescent="0.15">
      <c r="A15" s="34" t="s">
        <v>42</v>
      </c>
      <c r="B15" s="11" t="e">
        <f ca="1">image("https://d15hskelek1ce9.cloudfront.net/cs/p/019179/312434_600x600.jpg")</f>
        <v>#NAME?</v>
      </c>
      <c r="C15" s="36" t="s">
        <v>43</v>
      </c>
      <c r="D15" s="19" t="s">
        <v>62</v>
      </c>
      <c r="E15" s="36" t="s">
        <v>63</v>
      </c>
      <c r="F15" s="20">
        <v>26500</v>
      </c>
      <c r="G15" s="37" t="s">
        <v>44</v>
      </c>
      <c r="H15" s="55" t="s">
        <v>80</v>
      </c>
      <c r="I15" s="19" t="s">
        <v>64</v>
      </c>
      <c r="J15" s="22">
        <v>2</v>
      </c>
    </row>
    <row r="16" spans="1:10" ht="15.75" customHeight="1" x14ac:dyDescent="0.15">
      <c r="A16" s="38" t="s">
        <v>47</v>
      </c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20">
        <v>11200</v>
      </c>
      <c r="G16" s="19" t="str">
        <f>IFERROR(VLOOKUP($A16,#REF!,7,0),"-")</f>
        <v>-</v>
      </c>
      <c r="H16" s="21" t="s">
        <v>72</v>
      </c>
      <c r="I16" s="19" t="str">
        <f>IFERROR(VLOOKUP($A16,#REF!,8,0),"-")</f>
        <v>-</v>
      </c>
      <c r="J16" s="22">
        <v>2</v>
      </c>
    </row>
    <row r="17" spans="1:10" ht="15.75" customHeight="1" x14ac:dyDescent="0.15">
      <c r="A17" s="38" t="s">
        <v>45</v>
      </c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20">
        <v>12300</v>
      </c>
      <c r="G17" s="19" t="str">
        <f>IFERROR(VLOOKUP($A17,#REF!,7,0),"-")</f>
        <v>-</v>
      </c>
      <c r="H17" s="21" t="s">
        <v>95</v>
      </c>
      <c r="I17" s="19" t="str">
        <f>IFERROR(VLOOKUP($A17,#REF!,8,0),"-")</f>
        <v>-</v>
      </c>
      <c r="J17" s="22">
        <v>2</v>
      </c>
    </row>
    <row r="18" spans="1:10" ht="15.75" customHeight="1" x14ac:dyDescent="0.15">
      <c r="A18" s="38"/>
      <c r="B18" s="11"/>
      <c r="C18" s="38" t="s">
        <v>54</v>
      </c>
      <c r="D18" s="21" t="s">
        <v>96</v>
      </c>
      <c r="E18" s="36" t="s">
        <v>74</v>
      </c>
      <c r="F18" s="20">
        <v>610000</v>
      </c>
      <c r="G18" s="19" t="s">
        <v>55</v>
      </c>
      <c r="H18" s="21" t="s">
        <v>97</v>
      </c>
      <c r="I18" s="19" t="s">
        <v>98</v>
      </c>
      <c r="J18" s="22">
        <v>1</v>
      </c>
    </row>
  </sheetData>
  <dataValidations count="2">
    <dataValidation type="list" allowBlank="1" sqref="A2:A18" xr:uid="{00000000-0002-0000-0400-000000000000}">
      <formula1>#REF!</formula1>
    </dataValidation>
    <dataValidation type="list" allowBlank="1" sqref="C18" xr:uid="{00000000-0002-0000-0400-000001000000}">
      <formula1>#REF!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FFF9A"/>
    <outlinePr summaryBelow="0" summaryRight="0"/>
    <pageSetUpPr fitToPage="1"/>
  </sheetPr>
  <dimension ref="A1:X983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45.83203125" customWidth="1"/>
    <col min="3" max="3" width="20.5" customWidth="1"/>
    <col min="4" max="4" width="20" customWidth="1"/>
    <col min="5" max="5" width="6.6640625" customWidth="1"/>
    <col min="6" max="6" width="11.1640625" customWidth="1"/>
    <col min="7" max="7" width="25.5" customWidth="1"/>
    <col min="8" max="8" width="38.8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9" t="s">
        <v>4</v>
      </c>
      <c r="J1" s="238"/>
      <c r="L1" s="2"/>
    </row>
    <row r="2" spans="1:24" ht="24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M2" s="3">
        <f>8000*31.58</f>
        <v>252640</v>
      </c>
    </row>
    <row r="3" spans="1:24" ht="30" customHeight="1" x14ac:dyDescent="0.15">
      <c r="A3" s="240" t="s">
        <v>6</v>
      </c>
      <c r="B3" s="238"/>
      <c r="C3" s="238"/>
      <c r="D3" s="238"/>
      <c r="E3" s="238"/>
      <c r="F3" s="238"/>
      <c r="G3" s="238"/>
      <c r="H3" s="238"/>
      <c r="I3" s="5" t="s">
        <v>8</v>
      </c>
      <c r="J3" s="7" t="e">
        <f>SUM(J5:J91)</f>
        <v>#VALUE!</v>
      </c>
      <c r="L3" s="2"/>
      <c r="M3" s="8" t="e">
        <f>M2-J3</f>
        <v>#VALUE!</v>
      </c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9" t="s">
        <v>15</v>
      </c>
      <c r="H4" s="9" t="s">
        <v>10</v>
      </c>
      <c r="I4" s="13" t="s">
        <v>16</v>
      </c>
      <c r="J4" s="12" t="s">
        <v>17</v>
      </c>
      <c r="K4" s="15" t="s">
        <v>18</v>
      </c>
      <c r="L4" s="15" t="s">
        <v>19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8.5" customHeight="1" x14ac:dyDescent="0.15">
      <c r="A5" s="6"/>
      <c r="B5" s="26"/>
      <c r="C5" s="18"/>
      <c r="D5" s="19"/>
      <c r="E5" s="18"/>
      <c r="F5" s="20"/>
      <c r="G5" s="21"/>
      <c r="H5" s="21"/>
      <c r="I5" s="22"/>
      <c r="J5" s="20"/>
      <c r="L5" s="2"/>
    </row>
    <row r="6" spans="1:24" ht="179.25" customHeight="1" x14ac:dyDescent="0.15">
      <c r="A6" s="6" t="s">
        <v>23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25000</v>
      </c>
      <c r="G6" s="21" t="s">
        <v>26</v>
      </c>
      <c r="H6" s="21" t="s">
        <v>27</v>
      </c>
      <c r="I6" s="22">
        <v>1</v>
      </c>
      <c r="J6" s="20">
        <f t="shared" ref="J6:J10" si="0">I6*F6</f>
        <v>25000</v>
      </c>
      <c r="L6" s="2"/>
    </row>
    <row r="7" spans="1:24" ht="151.5" customHeight="1" x14ac:dyDescent="0.15">
      <c r="A7" s="25" t="s">
        <v>22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26500</v>
      </c>
      <c r="G7" s="19" t="str">
        <f>IFERROR(VLOOKUP($A7,#REF!,7,0),"-")</f>
        <v>-</v>
      </c>
      <c r="H7" s="19" t="str">
        <f>IFERROR(VLOOKUP($A7,#REF!,8,0),"-")</f>
        <v>-</v>
      </c>
      <c r="I7" s="22">
        <v>1</v>
      </c>
      <c r="J7" s="20">
        <f t="shared" si="0"/>
        <v>26500</v>
      </c>
      <c r="L7" s="2"/>
    </row>
    <row r="8" spans="1:24" ht="150" customHeight="1" x14ac:dyDescent="0.15">
      <c r="A8" s="25" t="s">
        <v>99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35" t="str">
        <f>IFERROR(VLOOKUP($A8,#REF!,6,0),"-")</f>
        <v>-</v>
      </c>
      <c r="G8" s="19" t="str">
        <f>IFERROR(VLOOKUP($A8,#REF!,7,0),"-")</f>
        <v>-</v>
      </c>
      <c r="H8" s="19" t="str">
        <f>IFERROR(VLOOKUP($A8,#REF!,8,0),"-")</f>
        <v>-</v>
      </c>
      <c r="I8" s="22">
        <v>1</v>
      </c>
      <c r="J8" s="20" t="e">
        <f t="shared" si="0"/>
        <v>#VALUE!</v>
      </c>
      <c r="L8" s="2"/>
    </row>
    <row r="9" spans="1:24" ht="227.25" customHeight="1" x14ac:dyDescent="0.15">
      <c r="A9" s="25" t="s">
        <v>101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v>39800</v>
      </c>
      <c r="G9" s="19" t="str">
        <f>IFERROR(VLOOKUP($A9,#REF!,7,0),"-")</f>
        <v>-</v>
      </c>
      <c r="H9" s="19" t="str">
        <f>IFERROR(VLOOKUP($A9,#REF!,8,0),"-")</f>
        <v>-</v>
      </c>
      <c r="I9" s="22">
        <v>1</v>
      </c>
      <c r="J9" s="20">
        <f t="shared" si="0"/>
        <v>39800</v>
      </c>
      <c r="L9" s="2"/>
    </row>
    <row r="10" spans="1:24" ht="120.75" customHeight="1" x14ac:dyDescent="0.15">
      <c r="A10" s="25" t="s">
        <v>102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19800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1</v>
      </c>
      <c r="J10" s="20">
        <f t="shared" si="0"/>
        <v>19800</v>
      </c>
      <c r="L10" s="2"/>
    </row>
    <row r="11" spans="1:24" ht="14" x14ac:dyDescent="0.15">
      <c r="A11" s="25"/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35" t="str">
        <f>IFERROR(VLOOKUP($A11,#REF!,6,0),"-")</f>
        <v>-</v>
      </c>
      <c r="G11" s="19" t="str">
        <f>IFERROR(VLOOKUP($A11,#REF!,7,0),"-")</f>
        <v>-</v>
      </c>
      <c r="H11" s="19" t="str">
        <f>IFERROR(VLOOKUP($A11,#REF!,8,0),"-")</f>
        <v>-</v>
      </c>
      <c r="I11" s="11"/>
      <c r="J11" s="42"/>
      <c r="L11" s="2"/>
    </row>
    <row r="12" spans="1:24" ht="14" x14ac:dyDescent="0.15">
      <c r="A12" s="25"/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35" t="str">
        <f>IFERROR(VLOOKUP($A12,#REF!,6,0),"-")</f>
        <v>-</v>
      </c>
      <c r="G12" s="19" t="str">
        <f>IFERROR(VLOOKUP($A12,#REF!,7,0),"-")</f>
        <v>-</v>
      </c>
      <c r="H12" s="19" t="str">
        <f>IFERROR(VLOOKUP($A12,#REF!,8,0),"-")</f>
        <v>-</v>
      </c>
      <c r="I12" s="11"/>
      <c r="J12" s="42"/>
      <c r="L12" s="2"/>
    </row>
    <row r="13" spans="1:24" ht="14" x14ac:dyDescent="0.15">
      <c r="A13" s="25"/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35" t="str">
        <f>IFERROR(VLOOKUP($A13,#REF!,6,0),"-")</f>
        <v>-</v>
      </c>
      <c r="G13" s="19" t="str">
        <f>IFERROR(VLOOKUP($A13,#REF!,7,0),"-")</f>
        <v>-</v>
      </c>
      <c r="H13" s="19" t="str">
        <f>IFERROR(VLOOKUP($A13,#REF!,8,0),"-")</f>
        <v>-</v>
      </c>
      <c r="I13" s="11"/>
      <c r="J13" s="42"/>
      <c r="L13" s="2"/>
    </row>
    <row r="14" spans="1:24" ht="14" x14ac:dyDescent="0.15">
      <c r="A14" s="25"/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35" t="str">
        <f>IFERROR(VLOOKUP($A14,#REF!,6,0),"-")</f>
        <v>-</v>
      </c>
      <c r="G14" s="19" t="str">
        <f>IFERROR(VLOOKUP($A14,#REF!,7,0),"-")</f>
        <v>-</v>
      </c>
      <c r="H14" s="19" t="str">
        <f>IFERROR(VLOOKUP($A14,#REF!,8,0),"-")</f>
        <v>-</v>
      </c>
      <c r="I14" s="11"/>
      <c r="J14" s="42"/>
      <c r="L14" s="2"/>
    </row>
    <row r="15" spans="1:24" ht="14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9" t="str">
        <f>IFERROR(VLOOKUP($A15,#REF!,8,0),"-")</f>
        <v>-</v>
      </c>
      <c r="I15" s="11"/>
      <c r="J15" s="42"/>
      <c r="L15" s="2"/>
    </row>
    <row r="16" spans="1:24" ht="14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H16" s="19" t="str">
        <f>IFERROR(VLOOKUP($A16,#REF!,8,0),"-")</f>
        <v>-</v>
      </c>
      <c r="I16" s="11"/>
      <c r="J16" s="42"/>
      <c r="L16" s="2"/>
    </row>
    <row r="17" spans="1:12" ht="14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IFERROR(VLOOKUP($A17,#REF!,8,0),"-")</f>
        <v>-</v>
      </c>
      <c r="I17" s="11"/>
      <c r="J17" s="42"/>
      <c r="L17" s="2"/>
    </row>
    <row r="18" spans="1:12" ht="14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11"/>
      <c r="J18" s="42"/>
      <c r="L18" s="2"/>
    </row>
    <row r="19" spans="1:12" ht="14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 t="str">
        <f>IFERROR(VLOOKUP($A19,#REF!,6,0),"-")</f>
        <v>-</v>
      </c>
      <c r="G19" s="19" t="str">
        <f>IFERROR(VLOOKUP($A19,#REF!,7,0),"-")</f>
        <v>-</v>
      </c>
      <c r="H19" s="19" t="str">
        <f>IFERROR(VLOOKUP($A19,#REF!,8,0),"-")</f>
        <v>-</v>
      </c>
      <c r="I19" s="11"/>
      <c r="J19" s="42"/>
      <c r="L19" s="2"/>
    </row>
    <row r="20" spans="1:12" ht="14" x14ac:dyDescent="0.15">
      <c r="A20" s="25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11"/>
      <c r="J20" s="42"/>
      <c r="L20" s="2"/>
    </row>
    <row r="21" spans="1:12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11"/>
      <c r="J21" s="42"/>
      <c r="L21" s="2"/>
    </row>
    <row r="22" spans="1:12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  <c r="L22" s="2"/>
    </row>
    <row r="23" spans="1:12" ht="13" x14ac:dyDescent="0.15">
      <c r="A23" s="43"/>
      <c r="B23" s="11"/>
      <c r="C23" s="18"/>
      <c r="D23" s="19"/>
      <c r="E23" s="18"/>
      <c r="F23" s="35"/>
      <c r="G23" s="18"/>
      <c r="H23" s="18"/>
      <c r="I23" s="11"/>
      <c r="J23" s="42"/>
      <c r="L23" s="2"/>
    </row>
    <row r="24" spans="1:12" ht="13" x14ac:dyDescent="0.15">
      <c r="A24" s="43"/>
      <c r="B24" s="11"/>
      <c r="C24" s="18"/>
      <c r="D24" s="19"/>
      <c r="E24" s="18"/>
      <c r="F24" s="35"/>
      <c r="G24" s="18"/>
      <c r="H24" s="18"/>
      <c r="I24" s="11"/>
      <c r="J24" s="42"/>
      <c r="L24" s="2"/>
    </row>
    <row r="25" spans="1:12" ht="13" x14ac:dyDescent="0.15">
      <c r="A25" s="43"/>
      <c r="B25" s="11"/>
      <c r="C25" s="18"/>
      <c r="D25" s="19"/>
      <c r="E25" s="18"/>
      <c r="F25" s="35"/>
      <c r="G25" s="18"/>
      <c r="H25" s="18"/>
      <c r="I25" s="11"/>
      <c r="J25" s="42"/>
      <c r="L25" s="2"/>
    </row>
    <row r="26" spans="1:12" ht="13" x14ac:dyDescent="0.15">
      <c r="A26" s="43"/>
      <c r="B26" s="11"/>
      <c r="C26" s="18"/>
      <c r="D26" s="19"/>
      <c r="E26" s="18"/>
      <c r="F26" s="35"/>
      <c r="G26" s="18"/>
      <c r="H26" s="18"/>
      <c r="I26" s="11"/>
      <c r="J26" s="42"/>
      <c r="L26" s="2"/>
    </row>
    <row r="27" spans="1:12" ht="13" x14ac:dyDescent="0.15">
      <c r="A27" s="43"/>
      <c r="B27" s="11"/>
      <c r="C27" s="18"/>
      <c r="D27" s="19"/>
      <c r="E27" s="18"/>
      <c r="F27" s="35"/>
      <c r="G27" s="18"/>
      <c r="H27" s="18"/>
      <c r="I27" s="11"/>
      <c r="J27" s="42"/>
      <c r="L27" s="2"/>
    </row>
    <row r="28" spans="1:12" ht="13" x14ac:dyDescent="0.15">
      <c r="A28" s="43"/>
      <c r="B28" s="11"/>
      <c r="C28" s="18"/>
      <c r="D28" s="19"/>
      <c r="E28" s="18"/>
      <c r="F28" s="35"/>
      <c r="G28" s="18"/>
      <c r="H28" s="18"/>
      <c r="I28" s="11"/>
      <c r="J28" s="42"/>
      <c r="L28" s="2"/>
    </row>
    <row r="29" spans="1:12" ht="13" x14ac:dyDescent="0.15">
      <c r="A29" s="43"/>
      <c r="B29" s="11"/>
      <c r="C29" s="18"/>
      <c r="D29" s="19"/>
      <c r="E29" s="18"/>
      <c r="F29" s="35"/>
      <c r="G29" s="18"/>
      <c r="H29" s="18"/>
      <c r="I29" s="11"/>
      <c r="J29" s="42"/>
      <c r="L29" s="2"/>
    </row>
    <row r="30" spans="1:12" ht="13" x14ac:dyDescent="0.15">
      <c r="A30" s="43"/>
      <c r="B30" s="11"/>
      <c r="C30" s="18"/>
      <c r="D30" s="19"/>
      <c r="E30" s="18"/>
      <c r="F30" s="35"/>
      <c r="G30" s="18"/>
      <c r="H30" s="18"/>
      <c r="I30" s="11"/>
      <c r="J30" s="42"/>
      <c r="L30" s="2"/>
    </row>
    <row r="31" spans="1:12" ht="13" x14ac:dyDescent="0.15">
      <c r="A31" s="43"/>
      <c r="B31" s="11"/>
      <c r="C31" s="18"/>
      <c r="D31" s="19"/>
      <c r="E31" s="18"/>
      <c r="F31" s="35"/>
      <c r="G31" s="18"/>
      <c r="H31" s="18"/>
      <c r="I31" s="11"/>
      <c r="J31" s="42"/>
      <c r="L31" s="2"/>
    </row>
    <row r="32" spans="1:12" ht="13" x14ac:dyDescent="0.15">
      <c r="A32" s="43"/>
      <c r="B32" s="11"/>
      <c r="C32" s="18"/>
      <c r="D32" s="19"/>
      <c r="E32" s="18"/>
      <c r="F32" s="35"/>
      <c r="G32" s="18"/>
      <c r="H32" s="18"/>
      <c r="I32" s="11"/>
      <c r="J32" s="42"/>
      <c r="L32" s="2"/>
    </row>
    <row r="33" spans="1:12" ht="13" x14ac:dyDescent="0.15">
      <c r="A33" s="43"/>
      <c r="B33" s="11"/>
      <c r="C33" s="18"/>
      <c r="D33" s="19"/>
      <c r="E33" s="18"/>
      <c r="F33" s="35"/>
      <c r="G33" s="18"/>
      <c r="H33" s="18"/>
      <c r="I33" s="11"/>
      <c r="J33" s="42"/>
      <c r="L33" s="2"/>
    </row>
    <row r="34" spans="1:12" ht="13" x14ac:dyDescent="0.15">
      <c r="A34" s="43"/>
      <c r="B34" s="11"/>
      <c r="C34" s="18"/>
      <c r="D34" s="19"/>
      <c r="E34" s="18"/>
      <c r="F34" s="35"/>
      <c r="G34" s="18"/>
      <c r="H34" s="18"/>
      <c r="I34" s="11"/>
      <c r="J34" s="42"/>
      <c r="L34" s="2"/>
    </row>
    <row r="35" spans="1:12" ht="13" x14ac:dyDescent="0.15">
      <c r="A35" s="43"/>
      <c r="B35" s="11"/>
      <c r="C35" s="18"/>
      <c r="D35" s="19"/>
      <c r="E35" s="18"/>
      <c r="F35" s="35"/>
      <c r="G35" s="18"/>
      <c r="H35" s="18"/>
      <c r="I35" s="11"/>
      <c r="J35" s="42"/>
      <c r="L35" s="2"/>
    </row>
    <row r="36" spans="1:12" ht="13" x14ac:dyDescent="0.15">
      <c r="A36" s="43"/>
      <c r="B36" s="11"/>
      <c r="C36" s="18"/>
      <c r="D36" s="19"/>
      <c r="E36" s="18"/>
      <c r="F36" s="35"/>
      <c r="G36" s="18"/>
      <c r="H36" s="18"/>
      <c r="I36" s="11"/>
      <c r="J36" s="42"/>
      <c r="L36" s="2"/>
    </row>
    <row r="37" spans="1:12" ht="13" x14ac:dyDescent="0.15">
      <c r="A37" s="43"/>
      <c r="B37" s="11"/>
      <c r="C37" s="18"/>
      <c r="D37" s="19"/>
      <c r="E37" s="18"/>
      <c r="F37" s="35"/>
      <c r="G37" s="18"/>
      <c r="H37" s="18"/>
      <c r="I37" s="11"/>
      <c r="J37" s="42"/>
      <c r="L37" s="2"/>
    </row>
    <row r="38" spans="1:12" ht="13" x14ac:dyDescent="0.15">
      <c r="A38" s="43"/>
      <c r="B38" s="11"/>
      <c r="C38" s="18"/>
      <c r="D38" s="19"/>
      <c r="E38" s="18"/>
      <c r="F38" s="35"/>
      <c r="G38" s="18"/>
      <c r="H38" s="18"/>
      <c r="I38" s="11"/>
      <c r="J38" s="42"/>
      <c r="L38" s="2"/>
    </row>
    <row r="39" spans="1:12" ht="13" x14ac:dyDescent="0.15">
      <c r="A39" s="43"/>
      <c r="B39" s="11"/>
      <c r="C39" s="18"/>
      <c r="D39" s="19"/>
      <c r="E39" s="18"/>
      <c r="F39" s="35"/>
      <c r="G39" s="18"/>
      <c r="H39" s="18"/>
      <c r="I39" s="11"/>
      <c r="J39" s="42"/>
      <c r="L39" s="2"/>
    </row>
    <row r="40" spans="1:12" ht="13" x14ac:dyDescent="0.15">
      <c r="A40" s="43"/>
      <c r="B40" s="11"/>
      <c r="C40" s="18"/>
      <c r="D40" s="19"/>
      <c r="E40" s="18"/>
      <c r="F40" s="35"/>
      <c r="G40" s="18"/>
      <c r="H40" s="18"/>
      <c r="I40" s="11"/>
      <c r="J40" s="42"/>
      <c r="L40" s="2"/>
    </row>
    <row r="41" spans="1:12" ht="13" x14ac:dyDescent="0.15">
      <c r="A41" s="43"/>
      <c r="B41" s="11"/>
      <c r="C41" s="18"/>
      <c r="D41" s="19"/>
      <c r="E41" s="18"/>
      <c r="F41" s="35"/>
      <c r="G41" s="18"/>
      <c r="H41" s="18"/>
      <c r="I41" s="11"/>
      <c r="J41" s="42"/>
      <c r="L41" s="2"/>
    </row>
    <row r="42" spans="1:12" ht="13" x14ac:dyDescent="0.15">
      <c r="A42" s="43"/>
      <c r="B42" s="11"/>
      <c r="C42" s="18"/>
      <c r="D42" s="19"/>
      <c r="E42" s="18"/>
      <c r="F42" s="35"/>
      <c r="G42" s="18"/>
      <c r="H42" s="18"/>
      <c r="I42" s="11"/>
      <c r="J42" s="42"/>
      <c r="L42" s="2"/>
    </row>
    <row r="43" spans="1:12" ht="13" x14ac:dyDescent="0.15">
      <c r="A43" s="43"/>
      <c r="B43" s="11"/>
      <c r="C43" s="18"/>
      <c r="D43" s="19"/>
      <c r="E43" s="18"/>
      <c r="F43" s="35"/>
      <c r="G43" s="18"/>
      <c r="H43" s="18"/>
      <c r="I43" s="11"/>
      <c r="J43" s="42"/>
      <c r="L43" s="2"/>
    </row>
    <row r="44" spans="1:12" ht="13" x14ac:dyDescent="0.15">
      <c r="A44" s="43"/>
      <c r="B44" s="11"/>
      <c r="C44" s="18"/>
      <c r="D44" s="19"/>
      <c r="E44" s="18"/>
      <c r="F44" s="35"/>
      <c r="G44" s="18"/>
      <c r="H44" s="18"/>
      <c r="I44" s="11"/>
      <c r="J44" s="42"/>
      <c r="L44" s="2"/>
    </row>
    <row r="45" spans="1:12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  <c r="L45" s="2"/>
    </row>
    <row r="46" spans="1:12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  <c r="L46" s="2"/>
    </row>
    <row r="47" spans="1:12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  <c r="L47" s="2"/>
    </row>
    <row r="48" spans="1:12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  <c r="L48" s="2"/>
    </row>
    <row r="49" spans="1:12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  <c r="L49" s="2"/>
    </row>
    <row r="50" spans="1:12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  <c r="L50" s="2"/>
    </row>
    <row r="51" spans="1:12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  <c r="L51" s="2"/>
    </row>
    <row r="52" spans="1:12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  <c r="L52" s="2"/>
    </row>
    <row r="53" spans="1:12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  <c r="L53" s="2"/>
    </row>
    <row r="54" spans="1:12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  <c r="L54" s="2"/>
    </row>
    <row r="55" spans="1:12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  <c r="L55" s="2"/>
    </row>
    <row r="56" spans="1:12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  <c r="L56" s="2"/>
    </row>
    <row r="57" spans="1:12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  <c r="L57" s="2"/>
    </row>
    <row r="58" spans="1:12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  <c r="L58" s="2"/>
    </row>
    <row r="59" spans="1:12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  <c r="L59" s="2"/>
    </row>
    <row r="60" spans="1:12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  <c r="L60" s="2"/>
    </row>
    <row r="61" spans="1:12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  <c r="L61" s="2"/>
    </row>
    <row r="62" spans="1:12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  <c r="L62" s="2"/>
    </row>
    <row r="63" spans="1:12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  <c r="L63" s="2"/>
    </row>
    <row r="64" spans="1:12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  <c r="L64" s="2"/>
    </row>
    <row r="65" spans="1:12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  <c r="L65" s="2"/>
    </row>
    <row r="66" spans="1:12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  <c r="L66" s="2"/>
    </row>
    <row r="67" spans="1:12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  <c r="L67" s="2"/>
    </row>
    <row r="68" spans="1:12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  <c r="L68" s="2"/>
    </row>
    <row r="69" spans="1:12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  <c r="L69" s="2"/>
    </row>
    <row r="70" spans="1:12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  <c r="L70" s="2"/>
    </row>
    <row r="71" spans="1:12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  <c r="L71" s="2"/>
    </row>
    <row r="72" spans="1:12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  <c r="L72" s="2"/>
    </row>
    <row r="73" spans="1:12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  <c r="L73" s="2"/>
    </row>
    <row r="74" spans="1:12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  <c r="L74" s="2"/>
    </row>
    <row r="75" spans="1:12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  <c r="L75" s="2"/>
    </row>
    <row r="76" spans="1:12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  <c r="L76" s="2"/>
    </row>
    <row r="77" spans="1:12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  <c r="L77" s="2"/>
    </row>
    <row r="78" spans="1:12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  <c r="L78" s="2"/>
    </row>
    <row r="79" spans="1:12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  <c r="L79" s="2"/>
    </row>
    <row r="80" spans="1:12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  <c r="L80" s="2"/>
    </row>
    <row r="81" spans="1:12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  <c r="L81" s="2"/>
    </row>
    <row r="82" spans="1:12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  <c r="L82" s="2"/>
    </row>
    <row r="83" spans="1:12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  <c r="L83" s="2"/>
    </row>
    <row r="84" spans="1:12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  <c r="L84" s="2"/>
    </row>
    <row r="85" spans="1:12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  <c r="L85" s="2"/>
    </row>
    <row r="86" spans="1:12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  <c r="L86" s="2"/>
    </row>
    <row r="87" spans="1:12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  <c r="L87" s="2"/>
    </row>
    <row r="88" spans="1:12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  <c r="L88" s="2"/>
    </row>
    <row r="89" spans="1:12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  <c r="L89" s="2"/>
    </row>
    <row r="90" spans="1:12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  <c r="L90" s="2"/>
    </row>
    <row r="91" spans="1:12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  <c r="L91" s="2"/>
    </row>
    <row r="92" spans="1:12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  <c r="L92" s="2"/>
    </row>
    <row r="93" spans="1:12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  <c r="L93" s="2"/>
    </row>
    <row r="94" spans="1:12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  <c r="L94" s="2"/>
    </row>
    <row r="95" spans="1:12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  <c r="L95" s="2"/>
    </row>
    <row r="96" spans="1:12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  <c r="L96" s="2"/>
    </row>
    <row r="97" spans="1:12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  <c r="L97" s="2"/>
    </row>
    <row r="98" spans="1:12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  <c r="L98" s="2"/>
    </row>
    <row r="99" spans="1:12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  <c r="L99" s="2"/>
    </row>
    <row r="100" spans="1:12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  <c r="L100" s="2"/>
    </row>
    <row r="101" spans="1:12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  <c r="L101" s="2"/>
    </row>
    <row r="102" spans="1:12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  <c r="L102" s="2"/>
    </row>
    <row r="103" spans="1:12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  <c r="L103" s="2"/>
    </row>
    <row r="104" spans="1:12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  <c r="L104" s="2"/>
    </row>
    <row r="105" spans="1:12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  <c r="L105" s="2"/>
    </row>
    <row r="106" spans="1:12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  <c r="L106" s="2"/>
    </row>
    <row r="107" spans="1:12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  <c r="L107" s="2"/>
    </row>
    <row r="108" spans="1:12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  <c r="L108" s="2"/>
    </row>
    <row r="109" spans="1:12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  <c r="L109" s="2"/>
    </row>
    <row r="110" spans="1:12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  <c r="L110" s="2"/>
    </row>
    <row r="111" spans="1:12" ht="13" x14ac:dyDescent="0.15">
      <c r="A111" s="25"/>
      <c r="B111" s="11"/>
      <c r="C111" s="18"/>
      <c r="D111" s="19"/>
      <c r="E111" s="18"/>
      <c r="F111" s="35"/>
      <c r="G111" s="18"/>
      <c r="H111" s="18"/>
      <c r="I111" s="11"/>
      <c r="J111" s="42"/>
      <c r="L111" s="2"/>
    </row>
    <row r="112" spans="1:12" ht="13" x14ac:dyDescent="0.15">
      <c r="A112" s="25"/>
      <c r="B112" s="11"/>
      <c r="C112" s="18"/>
      <c r="D112" s="19"/>
      <c r="E112" s="18"/>
      <c r="F112" s="35"/>
      <c r="G112" s="18"/>
      <c r="H112" s="18"/>
      <c r="I112" s="11"/>
      <c r="J112" s="42"/>
      <c r="L112" s="2"/>
    </row>
    <row r="113" spans="1:12" ht="13" x14ac:dyDescent="0.15">
      <c r="A113" s="25"/>
      <c r="B113" s="11"/>
      <c r="C113" s="18"/>
      <c r="D113" s="19"/>
      <c r="E113" s="18"/>
      <c r="F113" s="35"/>
      <c r="G113" s="18"/>
      <c r="H113" s="18"/>
      <c r="I113" s="11"/>
      <c r="J113" s="42"/>
      <c r="L113" s="2"/>
    </row>
    <row r="114" spans="1:12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  <c r="L114" s="2"/>
    </row>
    <row r="115" spans="1:12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  <c r="L115" s="2"/>
    </row>
    <row r="116" spans="1:12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  <c r="L116" s="2"/>
    </row>
    <row r="117" spans="1:12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  <c r="L117" s="2"/>
    </row>
    <row r="118" spans="1:12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  <c r="L118" s="2"/>
    </row>
    <row r="119" spans="1:12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  <c r="L119" s="2"/>
    </row>
    <row r="120" spans="1:12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  <c r="L120" s="2"/>
    </row>
    <row r="121" spans="1:12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  <c r="L121" s="2"/>
    </row>
    <row r="122" spans="1:12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  <c r="L122" s="2"/>
    </row>
    <row r="123" spans="1:12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  <c r="L123" s="2"/>
    </row>
    <row r="124" spans="1:12" ht="13" x14ac:dyDescent="0.15">
      <c r="A124" s="43"/>
      <c r="B124" s="11"/>
      <c r="C124" s="18"/>
      <c r="D124" s="19"/>
      <c r="E124" s="18"/>
      <c r="F124" s="35"/>
      <c r="G124" s="18"/>
      <c r="H124" s="18"/>
      <c r="I124" s="11"/>
      <c r="J124" s="42"/>
      <c r="L124" s="2"/>
    </row>
    <row r="125" spans="1:12" ht="13" x14ac:dyDescent="0.15">
      <c r="A125" s="43"/>
      <c r="B125" s="11"/>
      <c r="C125" s="18"/>
      <c r="D125" s="19"/>
      <c r="E125" s="18"/>
      <c r="F125" s="35"/>
      <c r="G125" s="18"/>
      <c r="H125" s="18"/>
      <c r="I125" s="11"/>
      <c r="J125" s="42"/>
      <c r="L125" s="2"/>
    </row>
    <row r="126" spans="1:12" ht="13" x14ac:dyDescent="0.15">
      <c r="A126" s="43"/>
      <c r="B126" s="11"/>
      <c r="C126" s="18"/>
      <c r="D126" s="19"/>
      <c r="E126" s="18"/>
      <c r="F126" s="35"/>
      <c r="G126" s="18"/>
      <c r="H126" s="18"/>
      <c r="I126" s="11"/>
      <c r="J126" s="42"/>
      <c r="L126" s="2"/>
    </row>
    <row r="127" spans="1:12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  <c r="L127" s="2"/>
    </row>
    <row r="128" spans="1:12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  <c r="L128" s="2"/>
    </row>
    <row r="129" spans="1:12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  <c r="L129" s="2"/>
    </row>
    <row r="130" spans="1:12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  <c r="L130" s="2"/>
    </row>
    <row r="131" spans="1:12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  <c r="L131" s="2"/>
    </row>
    <row r="132" spans="1:12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  <c r="L132" s="2"/>
    </row>
    <row r="133" spans="1:12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  <c r="L133" s="2"/>
    </row>
    <row r="134" spans="1:12" ht="13" x14ac:dyDescent="0.15">
      <c r="A134" s="43"/>
      <c r="B134" s="11"/>
      <c r="C134" s="18"/>
      <c r="D134" s="19"/>
      <c r="E134" s="18"/>
      <c r="F134" s="35"/>
      <c r="G134" s="18"/>
      <c r="H134" s="18"/>
      <c r="I134" s="11"/>
      <c r="J134" s="42"/>
      <c r="L134" s="2"/>
    </row>
    <row r="135" spans="1:12" ht="13" x14ac:dyDescent="0.15">
      <c r="A135" s="43"/>
      <c r="B135" s="11"/>
      <c r="C135" s="18"/>
      <c r="D135" s="19"/>
      <c r="E135" s="18"/>
      <c r="F135" s="35"/>
      <c r="G135" s="18"/>
      <c r="H135" s="18"/>
      <c r="I135" s="11"/>
      <c r="J135" s="42"/>
      <c r="L135" s="2"/>
    </row>
    <row r="136" spans="1:12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  <c r="L136" s="2"/>
    </row>
    <row r="137" spans="1:12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  <c r="L137" s="2"/>
    </row>
    <row r="138" spans="1:12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  <c r="L138" s="2"/>
    </row>
    <row r="139" spans="1:12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  <c r="L139" s="2"/>
    </row>
    <row r="140" spans="1:12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  <c r="L140" s="2"/>
    </row>
    <row r="141" spans="1:12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  <c r="L141" s="2"/>
    </row>
    <row r="142" spans="1:12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  <c r="L142" s="2"/>
    </row>
    <row r="143" spans="1:12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  <c r="L143" s="2"/>
    </row>
    <row r="144" spans="1:12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  <c r="L144" s="2"/>
    </row>
    <row r="145" spans="1:12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  <c r="L145" s="2"/>
    </row>
    <row r="146" spans="1:12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  <c r="L146" s="2"/>
    </row>
    <row r="147" spans="1:12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  <c r="L147" s="2"/>
    </row>
    <row r="148" spans="1:12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  <c r="L148" s="2"/>
    </row>
    <row r="149" spans="1:12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  <c r="L149" s="2"/>
    </row>
    <row r="150" spans="1:12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  <c r="L150" s="2"/>
    </row>
    <row r="151" spans="1:12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  <c r="L151" s="2"/>
    </row>
    <row r="152" spans="1:12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  <c r="L152" s="2"/>
    </row>
    <row r="153" spans="1:12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  <c r="L153" s="2"/>
    </row>
    <row r="154" spans="1:12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  <c r="L154" s="2"/>
    </row>
    <row r="155" spans="1:12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  <c r="L155" s="2"/>
    </row>
    <row r="156" spans="1:12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  <c r="L156" s="2"/>
    </row>
    <row r="157" spans="1:12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  <c r="L157" s="2"/>
    </row>
    <row r="158" spans="1:12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  <c r="L158" s="2"/>
    </row>
    <row r="159" spans="1:12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  <c r="L159" s="2"/>
    </row>
    <row r="160" spans="1:12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  <c r="L160" s="2"/>
    </row>
    <row r="161" spans="1:12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  <c r="L161" s="2"/>
    </row>
    <row r="162" spans="1:12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  <c r="L162" s="2"/>
    </row>
    <row r="163" spans="1:12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  <c r="L163" s="2"/>
    </row>
    <row r="164" spans="1:12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  <c r="L164" s="2"/>
    </row>
    <row r="165" spans="1:12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  <c r="L165" s="2"/>
    </row>
    <row r="166" spans="1:12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  <c r="L166" s="2"/>
    </row>
    <row r="167" spans="1:12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  <c r="L167" s="2"/>
    </row>
    <row r="168" spans="1:12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  <c r="L168" s="2"/>
    </row>
    <row r="169" spans="1:12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  <c r="L169" s="2"/>
    </row>
    <row r="170" spans="1:12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  <c r="L170" s="2"/>
    </row>
    <row r="171" spans="1:12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  <c r="L171" s="2"/>
    </row>
    <row r="172" spans="1:12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  <c r="L172" s="2"/>
    </row>
    <row r="173" spans="1:12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  <c r="L173" s="2"/>
    </row>
    <row r="174" spans="1:12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  <c r="L174" s="2"/>
    </row>
    <row r="175" spans="1:12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  <c r="L175" s="2"/>
    </row>
    <row r="176" spans="1:12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  <c r="L176" s="2"/>
    </row>
    <row r="177" spans="1:12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  <c r="L177" s="2"/>
    </row>
    <row r="178" spans="1:12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  <c r="L178" s="2"/>
    </row>
    <row r="179" spans="1:12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  <c r="L179" s="2"/>
    </row>
    <row r="180" spans="1:12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  <c r="L180" s="2"/>
    </row>
    <row r="181" spans="1:12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  <c r="L181" s="2"/>
    </row>
    <row r="182" spans="1:12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  <c r="L182" s="2"/>
    </row>
    <row r="183" spans="1:12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  <c r="L183" s="2"/>
    </row>
    <row r="184" spans="1:12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  <c r="L184" s="2"/>
    </row>
    <row r="185" spans="1:12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  <c r="L185" s="2"/>
    </row>
    <row r="186" spans="1:12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  <c r="L186" s="2"/>
    </row>
    <row r="187" spans="1:12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  <c r="L187" s="2"/>
    </row>
    <row r="188" spans="1:12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  <c r="L188" s="2"/>
    </row>
    <row r="189" spans="1:12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  <c r="L189" s="2"/>
    </row>
    <row r="190" spans="1:12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  <c r="L190" s="2"/>
    </row>
    <row r="191" spans="1:12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  <c r="L191" s="2"/>
    </row>
    <row r="192" spans="1:12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  <c r="L192" s="2"/>
    </row>
    <row r="193" spans="1:12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  <c r="L193" s="2"/>
    </row>
    <row r="194" spans="1:12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  <c r="L194" s="2"/>
    </row>
    <row r="195" spans="1:12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  <c r="L195" s="2"/>
    </row>
    <row r="196" spans="1:12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  <c r="L196" s="2"/>
    </row>
    <row r="197" spans="1:12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  <c r="L197" s="2"/>
    </row>
    <row r="198" spans="1:12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  <c r="L198" s="2"/>
    </row>
    <row r="199" spans="1:12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  <c r="L199" s="2"/>
    </row>
    <row r="200" spans="1:12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  <c r="L200" s="2"/>
    </row>
    <row r="201" spans="1:12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  <c r="L201" s="2"/>
    </row>
    <row r="202" spans="1:12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  <c r="L202" s="2"/>
    </row>
    <row r="203" spans="1:12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  <c r="L203" s="2"/>
    </row>
    <row r="204" spans="1:12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  <c r="L204" s="2"/>
    </row>
    <row r="205" spans="1:12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  <c r="L205" s="2"/>
    </row>
    <row r="206" spans="1:12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  <c r="L206" s="2"/>
    </row>
    <row r="207" spans="1:12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  <c r="L207" s="2"/>
    </row>
    <row r="208" spans="1:12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  <c r="L208" s="2"/>
    </row>
    <row r="209" spans="1:12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  <c r="L209" s="2"/>
    </row>
    <row r="210" spans="1:12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  <c r="L210" s="2"/>
    </row>
    <row r="211" spans="1:12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  <c r="L211" s="2"/>
    </row>
    <row r="212" spans="1:12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  <c r="L212" s="2"/>
    </row>
    <row r="213" spans="1:12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  <c r="L213" s="2"/>
    </row>
    <row r="214" spans="1:12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  <c r="L214" s="2"/>
    </row>
    <row r="215" spans="1:12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  <c r="L215" s="2"/>
    </row>
    <row r="216" spans="1:12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  <c r="L216" s="2"/>
    </row>
    <row r="217" spans="1:12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  <c r="L217" s="2"/>
    </row>
    <row r="218" spans="1:12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  <c r="L218" s="2"/>
    </row>
    <row r="219" spans="1:12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  <c r="L219" s="2"/>
    </row>
    <row r="220" spans="1:12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  <c r="L220" s="2"/>
    </row>
    <row r="221" spans="1:12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  <c r="L221" s="2"/>
    </row>
    <row r="222" spans="1:12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  <c r="L222" s="2"/>
    </row>
    <row r="223" spans="1:12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  <c r="L223" s="2"/>
    </row>
    <row r="224" spans="1:12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  <c r="L224" s="2"/>
    </row>
    <row r="225" spans="1:12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  <c r="L225" s="2"/>
    </row>
    <row r="226" spans="1:12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  <c r="L226" s="2"/>
    </row>
    <row r="227" spans="1:12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  <c r="L227" s="2"/>
    </row>
    <row r="228" spans="1:12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  <c r="L228" s="2"/>
    </row>
    <row r="229" spans="1:12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  <c r="L229" s="2"/>
    </row>
    <row r="230" spans="1:12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  <c r="L230" s="2"/>
    </row>
    <row r="231" spans="1:12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  <c r="L231" s="2"/>
    </row>
    <row r="232" spans="1:12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  <c r="L232" s="2"/>
    </row>
    <row r="233" spans="1:12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  <c r="L233" s="2"/>
    </row>
    <row r="234" spans="1:12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  <c r="L234" s="2"/>
    </row>
    <row r="235" spans="1:12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  <c r="L235" s="2"/>
    </row>
    <row r="236" spans="1:12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  <c r="L236" s="2"/>
    </row>
    <row r="237" spans="1:12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  <c r="L237" s="2"/>
    </row>
    <row r="238" spans="1:12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  <c r="L238" s="2"/>
    </row>
    <row r="239" spans="1:12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  <c r="L239" s="2"/>
    </row>
    <row r="240" spans="1:12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  <c r="L240" s="2"/>
    </row>
    <row r="241" spans="1:12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  <c r="L241" s="2"/>
    </row>
    <row r="242" spans="1:12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  <c r="L242" s="2"/>
    </row>
    <row r="243" spans="1:12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  <c r="L243" s="2"/>
    </row>
    <row r="244" spans="1:12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  <c r="L244" s="2"/>
    </row>
    <row r="245" spans="1:12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  <c r="L245" s="2"/>
    </row>
    <row r="246" spans="1:12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  <c r="L246" s="2"/>
    </row>
    <row r="247" spans="1:12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  <c r="L247" s="2"/>
    </row>
    <row r="248" spans="1:12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  <c r="L248" s="2"/>
    </row>
    <row r="249" spans="1:12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  <c r="L249" s="2"/>
    </row>
    <row r="250" spans="1:12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  <c r="L250" s="2"/>
    </row>
    <row r="251" spans="1:12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  <c r="L251" s="2"/>
    </row>
    <row r="252" spans="1:12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  <c r="L252" s="2"/>
    </row>
    <row r="253" spans="1:12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  <c r="L253" s="2"/>
    </row>
    <row r="254" spans="1:12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  <c r="L254" s="2"/>
    </row>
    <row r="255" spans="1:12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  <c r="L255" s="2"/>
    </row>
    <row r="256" spans="1:12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  <c r="L256" s="2"/>
    </row>
    <row r="257" spans="1:12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  <c r="L257" s="2"/>
    </row>
    <row r="258" spans="1:12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  <c r="L258" s="2"/>
    </row>
    <row r="259" spans="1:12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  <c r="L259" s="2"/>
    </row>
    <row r="260" spans="1:12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  <c r="L260" s="2"/>
    </row>
    <row r="261" spans="1:12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  <c r="L261" s="2"/>
    </row>
    <row r="262" spans="1:12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  <c r="L262" s="2"/>
    </row>
    <row r="263" spans="1:12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  <c r="L263" s="2"/>
    </row>
    <row r="264" spans="1:12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  <c r="L264" s="2"/>
    </row>
    <row r="265" spans="1:12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  <c r="L265" s="2"/>
    </row>
    <row r="266" spans="1:12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  <c r="L266" s="2"/>
    </row>
    <row r="267" spans="1:12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  <c r="L267" s="2"/>
    </row>
    <row r="268" spans="1:12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  <c r="L268" s="2"/>
    </row>
    <row r="269" spans="1:12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  <c r="L269" s="2"/>
    </row>
    <row r="270" spans="1:12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  <c r="L270" s="2"/>
    </row>
    <row r="271" spans="1:12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  <c r="L271" s="2"/>
    </row>
    <row r="272" spans="1:12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  <c r="L272" s="2"/>
    </row>
    <row r="273" spans="1:12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  <c r="L273" s="2"/>
    </row>
    <row r="274" spans="1:12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  <c r="L274" s="2"/>
    </row>
    <row r="275" spans="1:12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  <c r="L275" s="2"/>
    </row>
    <row r="276" spans="1:12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  <c r="L276" s="2"/>
    </row>
    <row r="277" spans="1:12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  <c r="L277" s="2"/>
    </row>
    <row r="278" spans="1:12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  <c r="L278" s="2"/>
    </row>
    <row r="279" spans="1:12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  <c r="L279" s="2"/>
    </row>
    <row r="280" spans="1:12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  <c r="L280" s="2"/>
    </row>
    <row r="281" spans="1:12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  <c r="L281" s="2"/>
    </row>
    <row r="282" spans="1:12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  <c r="L282" s="2"/>
    </row>
    <row r="283" spans="1:12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  <c r="L283" s="2"/>
    </row>
    <row r="284" spans="1:12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  <c r="L284" s="2"/>
    </row>
    <row r="285" spans="1:12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  <c r="L285" s="2"/>
    </row>
    <row r="286" spans="1:12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  <c r="L286" s="2"/>
    </row>
    <row r="287" spans="1:12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  <c r="L287" s="2"/>
    </row>
    <row r="288" spans="1:12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  <c r="L288" s="2"/>
    </row>
    <row r="289" spans="1:12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  <c r="L289" s="2"/>
    </row>
    <row r="290" spans="1:12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  <c r="L290" s="2"/>
    </row>
    <row r="291" spans="1:12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  <c r="L291" s="2"/>
    </row>
    <row r="292" spans="1:12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  <c r="L292" s="2"/>
    </row>
    <row r="293" spans="1:12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  <c r="L293" s="2"/>
    </row>
    <row r="294" spans="1:12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  <c r="L294" s="2"/>
    </row>
    <row r="295" spans="1:12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  <c r="L295" s="2"/>
    </row>
    <row r="296" spans="1:12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  <c r="L296" s="2"/>
    </row>
    <row r="297" spans="1:12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  <c r="L297" s="2"/>
    </row>
    <row r="298" spans="1:12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  <c r="L298" s="2"/>
    </row>
    <row r="299" spans="1:12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  <c r="L299" s="2"/>
    </row>
    <row r="300" spans="1:12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  <c r="L300" s="2"/>
    </row>
    <row r="301" spans="1:12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  <c r="L301" s="2"/>
    </row>
    <row r="302" spans="1:12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  <c r="L302" s="2"/>
    </row>
    <row r="303" spans="1:12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  <c r="L303" s="2"/>
    </row>
    <row r="304" spans="1:12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  <c r="L304" s="2"/>
    </row>
    <row r="305" spans="1:12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  <c r="L305" s="2"/>
    </row>
    <row r="306" spans="1:12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  <c r="L306" s="2"/>
    </row>
    <row r="307" spans="1:12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  <c r="L307" s="2"/>
    </row>
    <row r="308" spans="1:12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  <c r="L308" s="2"/>
    </row>
    <row r="309" spans="1:12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  <c r="L309" s="2"/>
    </row>
    <row r="310" spans="1:12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  <c r="L310" s="2"/>
    </row>
    <row r="311" spans="1:12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  <c r="L311" s="2"/>
    </row>
    <row r="312" spans="1:12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  <c r="L312" s="2"/>
    </row>
    <row r="313" spans="1:12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  <c r="L313" s="2"/>
    </row>
    <row r="314" spans="1:12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  <c r="L314" s="2"/>
    </row>
    <row r="315" spans="1:12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  <c r="L315" s="2"/>
    </row>
    <row r="316" spans="1:12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  <c r="L316" s="2"/>
    </row>
    <row r="317" spans="1:12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  <c r="L317" s="2"/>
    </row>
    <row r="318" spans="1:12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  <c r="L318" s="2"/>
    </row>
    <row r="319" spans="1:12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  <c r="L319" s="2"/>
    </row>
    <row r="320" spans="1:12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  <c r="L320" s="2"/>
    </row>
    <row r="321" spans="1:12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  <c r="L321" s="2"/>
    </row>
    <row r="322" spans="1:12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  <c r="L322" s="2"/>
    </row>
    <row r="323" spans="1:12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  <c r="L323" s="2"/>
    </row>
    <row r="324" spans="1:12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  <c r="L324" s="2"/>
    </row>
    <row r="325" spans="1:12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  <c r="L325" s="2"/>
    </row>
    <row r="326" spans="1:12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  <c r="L326" s="2"/>
    </row>
    <row r="327" spans="1:12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  <c r="L327" s="2"/>
    </row>
    <row r="328" spans="1:12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  <c r="L328" s="2"/>
    </row>
    <row r="329" spans="1:12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  <c r="L329" s="2"/>
    </row>
    <row r="330" spans="1:12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  <c r="L330" s="2"/>
    </row>
    <row r="331" spans="1:12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  <c r="L331" s="2"/>
    </row>
    <row r="332" spans="1:12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  <c r="L332" s="2"/>
    </row>
    <row r="333" spans="1:12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  <c r="L333" s="2"/>
    </row>
    <row r="334" spans="1:12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  <c r="L334" s="2"/>
    </row>
    <row r="335" spans="1:12" ht="13" x14ac:dyDescent="0.15">
      <c r="A335" s="44"/>
      <c r="B335" s="11"/>
      <c r="C335" s="18"/>
      <c r="D335" s="19"/>
      <c r="E335" s="18"/>
      <c r="F335" s="35"/>
      <c r="G335" s="18"/>
      <c r="H335" s="18"/>
      <c r="I335" s="11"/>
      <c r="J335" s="42"/>
      <c r="L335" s="2"/>
    </row>
    <row r="336" spans="1:12" ht="13" x14ac:dyDescent="0.15">
      <c r="A336" s="44"/>
      <c r="B336" s="11"/>
      <c r="C336" s="18"/>
      <c r="D336" s="19"/>
      <c r="E336" s="18"/>
      <c r="F336" s="35"/>
      <c r="G336" s="18"/>
      <c r="H336" s="18"/>
      <c r="I336" s="11"/>
      <c r="J336" s="42"/>
      <c r="L336" s="2"/>
    </row>
    <row r="337" spans="1:12" ht="13" x14ac:dyDescent="0.15">
      <c r="A337" s="44"/>
      <c r="B337" s="11"/>
      <c r="C337" s="18"/>
      <c r="D337" s="19"/>
      <c r="E337" s="18"/>
      <c r="F337" s="35"/>
      <c r="G337" s="18"/>
      <c r="H337" s="18"/>
      <c r="I337" s="11"/>
      <c r="J337" s="42"/>
      <c r="L337" s="2"/>
    </row>
    <row r="338" spans="1:12" ht="13" x14ac:dyDescent="0.15">
      <c r="A338" s="44"/>
      <c r="B338" s="11"/>
      <c r="C338" s="18"/>
      <c r="D338" s="19"/>
      <c r="E338" s="18"/>
      <c r="F338" s="35"/>
      <c r="G338" s="18"/>
      <c r="H338" s="18"/>
      <c r="I338" s="11"/>
      <c r="J338" s="42"/>
      <c r="L338" s="2"/>
    </row>
    <row r="339" spans="1:12" ht="13" x14ac:dyDescent="0.15">
      <c r="A339" s="44"/>
      <c r="B339" s="11"/>
      <c r="C339" s="18"/>
      <c r="D339" s="19"/>
      <c r="E339" s="18"/>
      <c r="F339" s="35"/>
      <c r="G339" s="18"/>
      <c r="H339" s="18"/>
      <c r="I339" s="11"/>
      <c r="J339" s="42"/>
      <c r="L339" s="2"/>
    </row>
    <row r="340" spans="1:12" ht="13" x14ac:dyDescent="0.15">
      <c r="A340" s="44"/>
      <c r="B340" s="11"/>
      <c r="C340" s="18"/>
      <c r="D340" s="19"/>
      <c r="E340" s="18"/>
      <c r="F340" s="35"/>
      <c r="G340" s="18"/>
      <c r="H340" s="18"/>
      <c r="I340" s="11"/>
      <c r="J340" s="42"/>
      <c r="L340" s="2"/>
    </row>
    <row r="341" spans="1:12" ht="13" x14ac:dyDescent="0.15">
      <c r="A341" s="44"/>
      <c r="B341" s="11"/>
      <c r="C341" s="18"/>
      <c r="D341" s="19"/>
      <c r="E341" s="18"/>
      <c r="F341" s="35"/>
      <c r="G341" s="18"/>
      <c r="H341" s="18"/>
      <c r="I341" s="11"/>
      <c r="J341" s="42"/>
      <c r="L341" s="2"/>
    </row>
    <row r="342" spans="1:12" ht="13" x14ac:dyDescent="0.15">
      <c r="A342" s="44"/>
      <c r="B342" s="11"/>
      <c r="C342" s="18"/>
      <c r="D342" s="19"/>
      <c r="E342" s="18"/>
      <c r="F342" s="35"/>
      <c r="G342" s="18"/>
      <c r="H342" s="18"/>
      <c r="I342" s="11"/>
      <c r="J342" s="42"/>
      <c r="L342" s="2"/>
    </row>
    <row r="343" spans="1:12" ht="13" x14ac:dyDescent="0.15">
      <c r="A343" s="44"/>
      <c r="B343" s="11"/>
      <c r="C343" s="18"/>
      <c r="D343" s="19"/>
      <c r="E343" s="18"/>
      <c r="F343" s="35"/>
      <c r="G343" s="18"/>
      <c r="H343" s="18"/>
      <c r="I343" s="11"/>
      <c r="J343" s="42"/>
      <c r="L343" s="2"/>
    </row>
    <row r="344" spans="1:12" ht="13" x14ac:dyDescent="0.15">
      <c r="A344" s="44"/>
      <c r="B344" s="11"/>
      <c r="C344" s="18"/>
      <c r="D344" s="19"/>
      <c r="E344" s="18"/>
      <c r="F344" s="35"/>
      <c r="G344" s="18"/>
      <c r="H344" s="18"/>
      <c r="I344" s="11"/>
      <c r="J344" s="42"/>
      <c r="L344" s="2"/>
    </row>
    <row r="345" spans="1:12" ht="13" x14ac:dyDescent="0.15">
      <c r="A345" s="44"/>
      <c r="B345" s="11"/>
      <c r="C345" s="18"/>
      <c r="D345" s="19"/>
      <c r="E345" s="18"/>
      <c r="F345" s="35"/>
      <c r="G345" s="18"/>
      <c r="H345" s="18"/>
      <c r="I345" s="11"/>
      <c r="J345" s="42"/>
      <c r="L345" s="2"/>
    </row>
    <row r="346" spans="1:12" ht="13" x14ac:dyDescent="0.15">
      <c r="A346" s="44"/>
      <c r="B346" s="11"/>
      <c r="C346" s="18"/>
      <c r="D346" s="19"/>
      <c r="E346" s="18"/>
      <c r="F346" s="35"/>
      <c r="G346" s="18"/>
      <c r="H346" s="18"/>
      <c r="I346" s="11"/>
      <c r="J346" s="42"/>
      <c r="L346" s="2"/>
    </row>
    <row r="347" spans="1:12" ht="13" x14ac:dyDescent="0.15">
      <c r="A347" s="44"/>
      <c r="B347" s="11"/>
      <c r="C347" s="18"/>
      <c r="D347" s="19"/>
      <c r="E347" s="18"/>
      <c r="F347" s="35"/>
      <c r="G347" s="18"/>
      <c r="H347" s="18"/>
      <c r="I347" s="11"/>
      <c r="J347" s="42"/>
      <c r="L347" s="2"/>
    </row>
    <row r="348" spans="1:12" ht="13" x14ac:dyDescent="0.15">
      <c r="A348" s="44"/>
      <c r="B348" s="11"/>
      <c r="C348" s="18"/>
      <c r="D348" s="19"/>
      <c r="E348" s="18"/>
      <c r="F348" s="35"/>
      <c r="G348" s="18"/>
      <c r="H348" s="18"/>
      <c r="I348" s="11"/>
      <c r="J348" s="42"/>
      <c r="L348" s="2"/>
    </row>
    <row r="349" spans="1:12" ht="13" x14ac:dyDescent="0.15">
      <c r="A349" s="44"/>
      <c r="B349" s="11"/>
      <c r="C349" s="18"/>
      <c r="D349" s="19"/>
      <c r="E349" s="18"/>
      <c r="F349" s="35"/>
      <c r="G349" s="18"/>
      <c r="H349" s="18"/>
      <c r="I349" s="11"/>
      <c r="J349" s="42"/>
      <c r="L349" s="2"/>
    </row>
    <row r="350" spans="1:12" ht="13" x14ac:dyDescent="0.15">
      <c r="A350" s="44"/>
      <c r="B350" s="11"/>
      <c r="C350" s="18"/>
      <c r="D350" s="19"/>
      <c r="E350" s="18"/>
      <c r="F350" s="35"/>
      <c r="G350" s="18"/>
      <c r="H350" s="18"/>
      <c r="I350" s="11"/>
      <c r="J350" s="42"/>
      <c r="L350" s="2"/>
    </row>
    <row r="351" spans="1:12" ht="13" x14ac:dyDescent="0.15">
      <c r="A351" s="44"/>
      <c r="B351" s="11"/>
      <c r="C351" s="18"/>
      <c r="D351" s="19"/>
      <c r="E351" s="18"/>
      <c r="F351" s="35"/>
      <c r="G351" s="18"/>
      <c r="H351" s="18"/>
      <c r="I351" s="11"/>
      <c r="J351" s="42"/>
      <c r="L351" s="2"/>
    </row>
    <row r="352" spans="1:12" ht="13" x14ac:dyDescent="0.15">
      <c r="A352" s="44"/>
      <c r="B352" s="11"/>
      <c r="C352" s="18"/>
      <c r="D352" s="19"/>
      <c r="E352" s="18"/>
      <c r="F352" s="35"/>
      <c r="G352" s="18"/>
      <c r="H352" s="18"/>
      <c r="I352" s="11"/>
      <c r="J352" s="42"/>
      <c r="L352" s="2"/>
    </row>
    <row r="353" spans="1:12" ht="13" x14ac:dyDescent="0.15">
      <c r="A353" s="44"/>
      <c r="B353" s="11"/>
      <c r="C353" s="18"/>
      <c r="D353" s="19"/>
      <c r="E353" s="18"/>
      <c r="F353" s="35"/>
      <c r="G353" s="18"/>
      <c r="H353" s="18"/>
      <c r="I353" s="11"/>
      <c r="J353" s="42"/>
      <c r="L353" s="2"/>
    </row>
    <row r="354" spans="1:12" ht="13" x14ac:dyDescent="0.15">
      <c r="A354" s="44"/>
      <c r="B354" s="11"/>
      <c r="C354" s="18"/>
      <c r="D354" s="19"/>
      <c r="E354" s="18"/>
      <c r="F354" s="35"/>
      <c r="G354" s="18"/>
      <c r="H354" s="18"/>
      <c r="I354" s="11"/>
      <c r="J354" s="42"/>
      <c r="L354" s="2"/>
    </row>
    <row r="355" spans="1:12" ht="13" x14ac:dyDescent="0.15">
      <c r="A355" s="44"/>
      <c r="B355" s="11"/>
      <c r="C355" s="18"/>
      <c r="D355" s="19"/>
      <c r="E355" s="18"/>
      <c r="F355" s="35"/>
      <c r="G355" s="18"/>
      <c r="H355" s="18"/>
      <c r="I355" s="11"/>
      <c r="J355" s="42"/>
      <c r="L355" s="2"/>
    </row>
    <row r="356" spans="1:12" ht="13" x14ac:dyDescent="0.15">
      <c r="A356" s="44"/>
      <c r="B356" s="11"/>
      <c r="C356" s="18"/>
      <c r="D356" s="19"/>
      <c r="E356" s="18"/>
      <c r="F356" s="35"/>
      <c r="G356" s="18"/>
      <c r="H356" s="18"/>
      <c r="I356" s="11"/>
      <c r="J356" s="42"/>
      <c r="L356" s="2"/>
    </row>
    <row r="357" spans="1:12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  <c r="L357" s="2"/>
    </row>
    <row r="358" spans="1:12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  <c r="L358" s="2"/>
    </row>
    <row r="359" spans="1:12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  <c r="L359" s="2"/>
    </row>
    <row r="360" spans="1:12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  <c r="L360" s="2"/>
    </row>
    <row r="361" spans="1:12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  <c r="L361" s="2"/>
    </row>
    <row r="362" spans="1:12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  <c r="L362" s="2"/>
    </row>
    <row r="363" spans="1:12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  <c r="L363" s="2"/>
    </row>
    <row r="364" spans="1:12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  <c r="L364" s="2"/>
    </row>
    <row r="365" spans="1:12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  <c r="L365" s="2"/>
    </row>
    <row r="366" spans="1:12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  <c r="L366" s="2"/>
    </row>
    <row r="367" spans="1:12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  <c r="L367" s="2"/>
    </row>
    <row r="368" spans="1:12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  <c r="L368" s="2"/>
    </row>
    <row r="369" spans="1:12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  <c r="L369" s="2"/>
    </row>
    <row r="370" spans="1:12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  <c r="L370" s="2"/>
    </row>
    <row r="371" spans="1:12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  <c r="L371" s="2"/>
    </row>
    <row r="372" spans="1:12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  <c r="L372" s="2"/>
    </row>
    <row r="373" spans="1:12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  <c r="L373" s="2"/>
    </row>
    <row r="374" spans="1:12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  <c r="L374" s="2"/>
    </row>
    <row r="375" spans="1:12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  <c r="L375" s="2"/>
    </row>
    <row r="376" spans="1:12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  <c r="L376" s="2"/>
    </row>
    <row r="377" spans="1:12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  <c r="L377" s="2"/>
    </row>
    <row r="378" spans="1:12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  <c r="L378" s="2"/>
    </row>
    <row r="379" spans="1:12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  <c r="L379" s="2"/>
    </row>
    <row r="380" spans="1:12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  <c r="L380" s="2"/>
    </row>
    <row r="381" spans="1:12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  <c r="L381" s="2"/>
    </row>
    <row r="382" spans="1:12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  <c r="L382" s="2"/>
    </row>
    <row r="383" spans="1:12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  <c r="L383" s="2"/>
    </row>
    <row r="384" spans="1:12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  <c r="L384" s="2"/>
    </row>
    <row r="385" spans="1:12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  <c r="L385" s="2"/>
    </row>
    <row r="386" spans="1:12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  <c r="L386" s="2"/>
    </row>
    <row r="387" spans="1:12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  <c r="L387" s="2"/>
    </row>
    <row r="388" spans="1:12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  <c r="L388" s="2"/>
    </row>
    <row r="389" spans="1:12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  <c r="L389" s="2"/>
    </row>
    <row r="390" spans="1:12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  <c r="L390" s="2"/>
    </row>
    <row r="391" spans="1:12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  <c r="L391" s="2"/>
    </row>
    <row r="392" spans="1:12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  <c r="L392" s="2"/>
    </row>
    <row r="393" spans="1:12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  <c r="L393" s="2"/>
    </row>
    <row r="394" spans="1:12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  <c r="L394" s="2"/>
    </row>
    <row r="395" spans="1:12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  <c r="L395" s="2"/>
    </row>
    <row r="396" spans="1:12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  <c r="L396" s="2"/>
    </row>
    <row r="397" spans="1:12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  <c r="L397" s="2"/>
    </row>
    <row r="398" spans="1:12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  <c r="L398" s="2"/>
    </row>
    <row r="399" spans="1:12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  <c r="L399" s="2"/>
    </row>
    <row r="400" spans="1:12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  <c r="L400" s="2"/>
    </row>
    <row r="401" spans="1:12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  <c r="L401" s="2"/>
    </row>
    <row r="402" spans="1:12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  <c r="L402" s="2"/>
    </row>
    <row r="403" spans="1:12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  <c r="L403" s="2"/>
    </row>
    <row r="404" spans="1:12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  <c r="L404" s="2"/>
    </row>
    <row r="405" spans="1:12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  <c r="L405" s="2"/>
    </row>
    <row r="406" spans="1:12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  <c r="L406" s="2"/>
    </row>
    <row r="407" spans="1:12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  <c r="L407" s="2"/>
    </row>
    <row r="408" spans="1:12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  <c r="L408" s="2"/>
    </row>
    <row r="409" spans="1:12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  <c r="L409" s="2"/>
    </row>
    <row r="410" spans="1:12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  <c r="L410" s="2"/>
    </row>
    <row r="411" spans="1:12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  <c r="L411" s="2"/>
    </row>
    <row r="412" spans="1:12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  <c r="L412" s="2"/>
    </row>
    <row r="413" spans="1:12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  <c r="L413" s="2"/>
    </row>
    <row r="414" spans="1:12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  <c r="L414" s="2"/>
    </row>
    <row r="415" spans="1:12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  <c r="L415" s="2"/>
    </row>
    <row r="416" spans="1:12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  <c r="L416" s="2"/>
    </row>
    <row r="417" spans="1:12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  <c r="L417" s="2"/>
    </row>
    <row r="418" spans="1:12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  <c r="L418" s="2"/>
    </row>
    <row r="419" spans="1:12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  <c r="L419" s="2"/>
    </row>
    <row r="420" spans="1:12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  <c r="L420" s="2"/>
    </row>
    <row r="421" spans="1:12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  <c r="L421" s="2"/>
    </row>
    <row r="422" spans="1:12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  <c r="L422" s="2"/>
    </row>
    <row r="423" spans="1:12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  <c r="L423" s="2"/>
    </row>
    <row r="424" spans="1:12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  <c r="L424" s="2"/>
    </row>
    <row r="425" spans="1:12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  <c r="L425" s="2"/>
    </row>
    <row r="426" spans="1:12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  <c r="L426" s="2"/>
    </row>
    <row r="427" spans="1:12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  <c r="L427" s="2"/>
    </row>
    <row r="428" spans="1:12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  <c r="L428" s="2"/>
    </row>
    <row r="429" spans="1:12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  <c r="L429" s="2"/>
    </row>
    <row r="430" spans="1:12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  <c r="L430" s="2"/>
    </row>
    <row r="431" spans="1:12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  <c r="L431" s="2"/>
    </row>
    <row r="432" spans="1:12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  <c r="L432" s="2"/>
    </row>
    <row r="433" spans="1:12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  <c r="L433" s="2"/>
    </row>
    <row r="434" spans="1:12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  <c r="L434" s="2"/>
    </row>
    <row r="435" spans="1:12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  <c r="L435" s="2"/>
    </row>
    <row r="436" spans="1:12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  <c r="L436" s="2"/>
    </row>
    <row r="437" spans="1:12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  <c r="L437" s="2"/>
    </row>
    <row r="438" spans="1:12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  <c r="L438" s="2"/>
    </row>
    <row r="439" spans="1:12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  <c r="L439" s="2"/>
    </row>
    <row r="440" spans="1:12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  <c r="L440" s="2"/>
    </row>
    <row r="441" spans="1:12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  <c r="L441" s="2"/>
    </row>
    <row r="442" spans="1:12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  <c r="L442" s="2"/>
    </row>
    <row r="443" spans="1:12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  <c r="L443" s="2"/>
    </row>
    <row r="444" spans="1:12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  <c r="L444" s="2"/>
    </row>
    <row r="445" spans="1:12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  <c r="L445" s="2"/>
    </row>
    <row r="446" spans="1:12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  <c r="L446" s="2"/>
    </row>
    <row r="447" spans="1:12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  <c r="L447" s="2"/>
    </row>
    <row r="448" spans="1:12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  <c r="L448" s="2"/>
    </row>
    <row r="449" spans="1:12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  <c r="L449" s="2"/>
    </row>
    <row r="450" spans="1:12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  <c r="L450" s="2"/>
    </row>
    <row r="451" spans="1:12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  <c r="L451" s="2"/>
    </row>
    <row r="452" spans="1:12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  <c r="L452" s="2"/>
    </row>
    <row r="453" spans="1:12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  <c r="L453" s="2"/>
    </row>
    <row r="454" spans="1:12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  <c r="L454" s="2"/>
    </row>
    <row r="455" spans="1:12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  <c r="L455" s="2"/>
    </row>
    <row r="456" spans="1:12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  <c r="L456" s="2"/>
    </row>
    <row r="457" spans="1:12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  <c r="L457" s="2"/>
    </row>
    <row r="458" spans="1:12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  <c r="L458" s="2"/>
    </row>
    <row r="459" spans="1:12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  <c r="L459" s="2"/>
    </row>
    <row r="460" spans="1:12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  <c r="L460" s="2"/>
    </row>
    <row r="461" spans="1:12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  <c r="L461" s="2"/>
    </row>
    <row r="462" spans="1:12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  <c r="L462" s="2"/>
    </row>
    <row r="463" spans="1:12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  <c r="L463" s="2"/>
    </row>
    <row r="464" spans="1:12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  <c r="L464" s="2"/>
    </row>
    <row r="465" spans="1:12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  <c r="L465" s="2"/>
    </row>
    <row r="466" spans="1:12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  <c r="L466" s="2"/>
    </row>
    <row r="467" spans="1:12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  <c r="L467" s="2"/>
    </row>
    <row r="468" spans="1:12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  <c r="L468" s="2"/>
    </row>
    <row r="469" spans="1:12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  <c r="L469" s="2"/>
    </row>
    <row r="470" spans="1:12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  <c r="L470" s="2"/>
    </row>
    <row r="471" spans="1:12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  <c r="L471" s="2"/>
    </row>
    <row r="472" spans="1:12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  <c r="L472" s="2"/>
    </row>
    <row r="473" spans="1:12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  <c r="L473" s="2"/>
    </row>
    <row r="474" spans="1:12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  <c r="L474" s="2"/>
    </row>
    <row r="475" spans="1:12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  <c r="L475" s="2"/>
    </row>
    <row r="476" spans="1:12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  <c r="L476" s="2"/>
    </row>
    <row r="477" spans="1:12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  <c r="L477" s="2"/>
    </row>
    <row r="478" spans="1:12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  <c r="L478" s="2"/>
    </row>
    <row r="479" spans="1:12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  <c r="L479" s="2"/>
    </row>
    <row r="480" spans="1:12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  <c r="L480" s="2"/>
    </row>
    <row r="481" spans="1:12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  <c r="L481" s="2"/>
    </row>
    <row r="482" spans="1:12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  <c r="L482" s="2"/>
    </row>
    <row r="483" spans="1:12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  <c r="L483" s="2"/>
    </row>
    <row r="484" spans="1:12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  <c r="L484" s="2"/>
    </row>
    <row r="485" spans="1:12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  <c r="L485" s="2"/>
    </row>
    <row r="486" spans="1:12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  <c r="L486" s="2"/>
    </row>
    <row r="487" spans="1:12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  <c r="L487" s="2"/>
    </row>
    <row r="488" spans="1:12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  <c r="L488" s="2"/>
    </row>
    <row r="489" spans="1:12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  <c r="L489" s="2"/>
    </row>
    <row r="490" spans="1:12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  <c r="L490" s="2"/>
    </row>
    <row r="491" spans="1:12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  <c r="L491" s="2"/>
    </row>
    <row r="492" spans="1:12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  <c r="L492" s="2"/>
    </row>
    <row r="493" spans="1:12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  <c r="L493" s="2"/>
    </row>
    <row r="494" spans="1:12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  <c r="L494" s="2"/>
    </row>
    <row r="495" spans="1:12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  <c r="L495" s="2"/>
    </row>
    <row r="496" spans="1:12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  <c r="L496" s="2"/>
    </row>
    <row r="497" spans="1:12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  <c r="L497" s="2"/>
    </row>
    <row r="498" spans="1:12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  <c r="L498" s="2"/>
    </row>
    <row r="499" spans="1:12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  <c r="L499" s="2"/>
    </row>
    <row r="500" spans="1:12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  <c r="L500" s="2"/>
    </row>
    <row r="501" spans="1:12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  <c r="L501" s="2"/>
    </row>
    <row r="502" spans="1:12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  <c r="L502" s="2"/>
    </row>
    <row r="503" spans="1:12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  <c r="L503" s="2"/>
    </row>
    <row r="504" spans="1:12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  <c r="L504" s="2"/>
    </row>
    <row r="505" spans="1:12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  <c r="L505" s="2"/>
    </row>
    <row r="506" spans="1:12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  <c r="L506" s="2"/>
    </row>
    <row r="507" spans="1:12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  <c r="L507" s="2"/>
    </row>
    <row r="508" spans="1:12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  <c r="L508" s="2"/>
    </row>
    <row r="509" spans="1:12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  <c r="L509" s="2"/>
    </row>
    <row r="510" spans="1:12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  <c r="L510" s="2"/>
    </row>
    <row r="511" spans="1:12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  <c r="L511" s="2"/>
    </row>
    <row r="512" spans="1:12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  <c r="L512" s="2"/>
    </row>
    <row r="513" spans="1:12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  <c r="L513" s="2"/>
    </row>
    <row r="514" spans="1:12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  <c r="L514" s="2"/>
    </row>
    <row r="515" spans="1:12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  <c r="L515" s="2"/>
    </row>
    <row r="516" spans="1:12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  <c r="L516" s="2"/>
    </row>
    <row r="517" spans="1:12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  <c r="L517" s="2"/>
    </row>
    <row r="518" spans="1:12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  <c r="L518" s="2"/>
    </row>
    <row r="519" spans="1:12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  <c r="L519" s="2"/>
    </row>
    <row r="520" spans="1:12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  <c r="L520" s="2"/>
    </row>
    <row r="521" spans="1:12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  <c r="L521" s="2"/>
    </row>
    <row r="522" spans="1:12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  <c r="L522" s="2"/>
    </row>
    <row r="523" spans="1:12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  <c r="L523" s="2"/>
    </row>
    <row r="524" spans="1:12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  <c r="L524" s="2"/>
    </row>
    <row r="525" spans="1:12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  <c r="L525" s="2"/>
    </row>
    <row r="526" spans="1:12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  <c r="L526" s="2"/>
    </row>
    <row r="527" spans="1:12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  <c r="L527" s="2"/>
    </row>
    <row r="528" spans="1:12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  <c r="L528" s="2"/>
    </row>
    <row r="529" spans="1:12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  <c r="L529" s="2"/>
    </row>
    <row r="530" spans="1:12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  <c r="L530" s="2"/>
    </row>
    <row r="531" spans="1:12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  <c r="L531" s="2"/>
    </row>
    <row r="532" spans="1:12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  <c r="L532" s="2"/>
    </row>
    <row r="533" spans="1:12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  <c r="L533" s="2"/>
    </row>
    <row r="534" spans="1:12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  <c r="L534" s="2"/>
    </row>
    <row r="535" spans="1:12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  <c r="L535" s="2"/>
    </row>
    <row r="536" spans="1:12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  <c r="L536" s="2"/>
    </row>
    <row r="537" spans="1:12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  <c r="L537" s="2"/>
    </row>
    <row r="538" spans="1:12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  <c r="L538" s="2"/>
    </row>
    <row r="539" spans="1:12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  <c r="L539" s="2"/>
    </row>
    <row r="540" spans="1:12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  <c r="L540" s="2"/>
    </row>
    <row r="541" spans="1:12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  <c r="L541" s="2"/>
    </row>
    <row r="542" spans="1:12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  <c r="L542" s="2"/>
    </row>
    <row r="543" spans="1:12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  <c r="L543" s="2"/>
    </row>
    <row r="544" spans="1:12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  <c r="L544" s="2"/>
    </row>
    <row r="545" spans="1:12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  <c r="L545" s="2"/>
    </row>
    <row r="546" spans="1:12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  <c r="L546" s="2"/>
    </row>
    <row r="547" spans="1:12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  <c r="L547" s="2"/>
    </row>
    <row r="548" spans="1:12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  <c r="L548" s="2"/>
    </row>
    <row r="549" spans="1:12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  <c r="L549" s="2"/>
    </row>
    <row r="550" spans="1:12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  <c r="L550" s="2"/>
    </row>
    <row r="551" spans="1:12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  <c r="L551" s="2"/>
    </row>
    <row r="552" spans="1:12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  <c r="L552" s="2"/>
    </row>
    <row r="553" spans="1:12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  <c r="L553" s="2"/>
    </row>
    <row r="554" spans="1:12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  <c r="L554" s="2"/>
    </row>
    <row r="555" spans="1:12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  <c r="L555" s="2"/>
    </row>
    <row r="556" spans="1:12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  <c r="L556" s="2"/>
    </row>
    <row r="557" spans="1:12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  <c r="L557" s="2"/>
    </row>
    <row r="558" spans="1:12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  <c r="L558" s="2"/>
    </row>
    <row r="559" spans="1:12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  <c r="L559" s="2"/>
    </row>
    <row r="560" spans="1:12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  <c r="L560" s="2"/>
    </row>
    <row r="561" spans="1:12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  <c r="L561" s="2"/>
    </row>
    <row r="562" spans="1:12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  <c r="L562" s="2"/>
    </row>
    <row r="563" spans="1:12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  <c r="L563" s="2"/>
    </row>
    <row r="564" spans="1:12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  <c r="L564" s="2"/>
    </row>
    <row r="565" spans="1:12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  <c r="L565" s="2"/>
    </row>
    <row r="566" spans="1:12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  <c r="L566" s="2"/>
    </row>
    <row r="567" spans="1:12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  <c r="L567" s="2"/>
    </row>
    <row r="568" spans="1:12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  <c r="L568" s="2"/>
    </row>
    <row r="569" spans="1:12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  <c r="L569" s="2"/>
    </row>
    <row r="570" spans="1:12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  <c r="L570" s="2"/>
    </row>
    <row r="571" spans="1:12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  <c r="L571" s="2"/>
    </row>
    <row r="572" spans="1:12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  <c r="L572" s="2"/>
    </row>
    <row r="573" spans="1:12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  <c r="L573" s="2"/>
    </row>
    <row r="574" spans="1:12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  <c r="L574" s="2"/>
    </row>
    <row r="575" spans="1:12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  <c r="L575" s="2"/>
    </row>
    <row r="576" spans="1:12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  <c r="L576" s="2"/>
    </row>
    <row r="577" spans="1:12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  <c r="L577" s="2"/>
    </row>
    <row r="578" spans="1:12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  <c r="L578" s="2"/>
    </row>
    <row r="579" spans="1:12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  <c r="L579" s="2"/>
    </row>
    <row r="580" spans="1:12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  <c r="L580" s="2"/>
    </row>
    <row r="581" spans="1:12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  <c r="L581" s="2"/>
    </row>
    <row r="582" spans="1:12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  <c r="L582" s="2"/>
    </row>
    <row r="583" spans="1:12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  <c r="L583" s="2"/>
    </row>
    <row r="584" spans="1:12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  <c r="L584" s="2"/>
    </row>
    <row r="585" spans="1:12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  <c r="L585" s="2"/>
    </row>
    <row r="586" spans="1:12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  <c r="L586" s="2"/>
    </row>
    <row r="587" spans="1:12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  <c r="L587" s="2"/>
    </row>
    <row r="588" spans="1:12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  <c r="L588" s="2"/>
    </row>
    <row r="589" spans="1:12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  <c r="L589" s="2"/>
    </row>
    <row r="590" spans="1:12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  <c r="L590" s="2"/>
    </row>
    <row r="591" spans="1:12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  <c r="L591" s="2"/>
    </row>
    <row r="592" spans="1:12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  <c r="L592" s="2"/>
    </row>
    <row r="593" spans="1:12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  <c r="L593" s="2"/>
    </row>
    <row r="594" spans="1:12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  <c r="L594" s="2"/>
    </row>
    <row r="595" spans="1:12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  <c r="L595" s="2"/>
    </row>
    <row r="596" spans="1:12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  <c r="L596" s="2"/>
    </row>
    <row r="597" spans="1:12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  <c r="L597" s="2"/>
    </row>
    <row r="598" spans="1:12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  <c r="L598" s="2"/>
    </row>
    <row r="599" spans="1:12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  <c r="L599" s="2"/>
    </row>
    <row r="600" spans="1:12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  <c r="L600" s="2"/>
    </row>
    <row r="601" spans="1:12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  <c r="L601" s="2"/>
    </row>
    <row r="602" spans="1:12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  <c r="L602" s="2"/>
    </row>
    <row r="603" spans="1:12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  <c r="L603" s="2"/>
    </row>
    <row r="604" spans="1:12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  <c r="L604" s="2"/>
    </row>
    <row r="605" spans="1:12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  <c r="L605" s="2"/>
    </row>
    <row r="606" spans="1:12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  <c r="L606" s="2"/>
    </row>
    <row r="607" spans="1:12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  <c r="L607" s="2"/>
    </row>
    <row r="608" spans="1:12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  <c r="L608" s="2"/>
    </row>
    <row r="609" spans="1:12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  <c r="L609" s="2"/>
    </row>
    <row r="610" spans="1:12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  <c r="L610" s="2"/>
    </row>
    <row r="611" spans="1:12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  <c r="L611" s="2"/>
    </row>
    <row r="612" spans="1:12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  <c r="L612" s="2"/>
    </row>
    <row r="613" spans="1:12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  <c r="L613" s="2"/>
    </row>
    <row r="614" spans="1:12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  <c r="L614" s="2"/>
    </row>
    <row r="615" spans="1:12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  <c r="L615" s="2"/>
    </row>
    <row r="616" spans="1:12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  <c r="L616" s="2"/>
    </row>
    <row r="617" spans="1:12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  <c r="L617" s="2"/>
    </row>
    <row r="618" spans="1:12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  <c r="L618" s="2"/>
    </row>
    <row r="619" spans="1:12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  <c r="L619" s="2"/>
    </row>
    <row r="620" spans="1:12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  <c r="L620" s="2"/>
    </row>
    <row r="621" spans="1:12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  <c r="L621" s="2"/>
    </row>
    <row r="622" spans="1:12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  <c r="L622" s="2"/>
    </row>
    <row r="623" spans="1:12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  <c r="L623" s="2"/>
    </row>
    <row r="624" spans="1:12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  <c r="L624" s="2"/>
    </row>
    <row r="625" spans="1:12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  <c r="L625" s="2"/>
    </row>
    <row r="626" spans="1:12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  <c r="L626" s="2"/>
    </row>
    <row r="627" spans="1:12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  <c r="L627" s="2"/>
    </row>
    <row r="628" spans="1:12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  <c r="L628" s="2"/>
    </row>
    <row r="629" spans="1:12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  <c r="L629" s="2"/>
    </row>
    <row r="630" spans="1:12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  <c r="L630" s="2"/>
    </row>
    <row r="631" spans="1:12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  <c r="L631" s="2"/>
    </row>
    <row r="632" spans="1:12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  <c r="L632" s="2"/>
    </row>
    <row r="633" spans="1:12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  <c r="L633" s="2"/>
    </row>
    <row r="634" spans="1:12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  <c r="L634" s="2"/>
    </row>
    <row r="635" spans="1:12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  <c r="L635" s="2"/>
    </row>
    <row r="636" spans="1:12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  <c r="L636" s="2"/>
    </row>
    <row r="637" spans="1:12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  <c r="L637" s="2"/>
    </row>
    <row r="638" spans="1:12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  <c r="L638" s="2"/>
    </row>
    <row r="639" spans="1:12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  <c r="L639" s="2"/>
    </row>
    <row r="640" spans="1:12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  <c r="L640" s="2"/>
    </row>
    <row r="641" spans="1:12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  <c r="L641" s="2"/>
    </row>
    <row r="642" spans="1:12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  <c r="L642" s="2"/>
    </row>
    <row r="643" spans="1:12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  <c r="L643" s="2"/>
    </row>
    <row r="644" spans="1:12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  <c r="L644" s="2"/>
    </row>
    <row r="645" spans="1:12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  <c r="L645" s="2"/>
    </row>
    <row r="646" spans="1:12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  <c r="L646" s="2"/>
    </row>
    <row r="647" spans="1:12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  <c r="L647" s="2"/>
    </row>
    <row r="648" spans="1:12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  <c r="L648" s="2"/>
    </row>
    <row r="649" spans="1:12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  <c r="L649" s="2"/>
    </row>
    <row r="650" spans="1:12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  <c r="L650" s="2"/>
    </row>
    <row r="651" spans="1:12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  <c r="L651" s="2"/>
    </row>
    <row r="652" spans="1:12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  <c r="L652" s="2"/>
    </row>
    <row r="653" spans="1:12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  <c r="L653" s="2"/>
    </row>
    <row r="654" spans="1:12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  <c r="L654" s="2"/>
    </row>
    <row r="655" spans="1:12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  <c r="L655" s="2"/>
    </row>
    <row r="656" spans="1:12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  <c r="L656" s="2"/>
    </row>
    <row r="657" spans="1:12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  <c r="L657" s="2"/>
    </row>
    <row r="658" spans="1:12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  <c r="L658" s="2"/>
    </row>
    <row r="659" spans="1:12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  <c r="L659" s="2"/>
    </row>
    <row r="660" spans="1:12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  <c r="L660" s="2"/>
    </row>
    <row r="661" spans="1:12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  <c r="L661" s="2"/>
    </row>
    <row r="662" spans="1:12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  <c r="L662" s="2"/>
    </row>
    <row r="663" spans="1:12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  <c r="L663" s="2"/>
    </row>
    <row r="664" spans="1:12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  <c r="L664" s="2"/>
    </row>
    <row r="665" spans="1:12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  <c r="L665" s="2"/>
    </row>
    <row r="666" spans="1:12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  <c r="L666" s="2"/>
    </row>
    <row r="667" spans="1:12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  <c r="L667" s="2"/>
    </row>
    <row r="668" spans="1:12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  <c r="L668" s="2"/>
    </row>
    <row r="669" spans="1:12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  <c r="L669" s="2"/>
    </row>
    <row r="670" spans="1:12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  <c r="L670" s="2"/>
    </row>
    <row r="671" spans="1:12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  <c r="L671" s="2"/>
    </row>
    <row r="672" spans="1:12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  <c r="L672" s="2"/>
    </row>
    <row r="673" spans="1:12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  <c r="L673" s="2"/>
    </row>
    <row r="674" spans="1:12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  <c r="L674" s="2"/>
    </row>
    <row r="675" spans="1:12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  <c r="L675" s="2"/>
    </row>
    <row r="676" spans="1:12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  <c r="L676" s="2"/>
    </row>
    <row r="677" spans="1:12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  <c r="L677" s="2"/>
    </row>
    <row r="678" spans="1:12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  <c r="L678" s="2"/>
    </row>
    <row r="679" spans="1:12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  <c r="L679" s="2"/>
    </row>
    <row r="680" spans="1:12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  <c r="L680" s="2"/>
    </row>
    <row r="681" spans="1:12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  <c r="L681" s="2"/>
    </row>
    <row r="682" spans="1:12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  <c r="L682" s="2"/>
    </row>
    <row r="683" spans="1:12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  <c r="L683" s="2"/>
    </row>
    <row r="684" spans="1:12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  <c r="L684" s="2"/>
    </row>
    <row r="685" spans="1:12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  <c r="L685" s="2"/>
    </row>
    <row r="686" spans="1:12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  <c r="L686" s="2"/>
    </row>
    <row r="687" spans="1:12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  <c r="L687" s="2"/>
    </row>
    <row r="688" spans="1:12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  <c r="L688" s="2"/>
    </row>
    <row r="689" spans="1:12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  <c r="L689" s="2"/>
    </row>
    <row r="690" spans="1:12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  <c r="L690" s="2"/>
    </row>
    <row r="691" spans="1:12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  <c r="L691" s="2"/>
    </row>
    <row r="692" spans="1:12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  <c r="L692" s="2"/>
    </row>
    <row r="693" spans="1:12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  <c r="L693" s="2"/>
    </row>
    <row r="694" spans="1:12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  <c r="L694" s="2"/>
    </row>
    <row r="695" spans="1:12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  <c r="L695" s="2"/>
    </row>
    <row r="696" spans="1:12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  <c r="L696" s="2"/>
    </row>
    <row r="697" spans="1:12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  <c r="L697" s="2"/>
    </row>
    <row r="698" spans="1:12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  <c r="L698" s="2"/>
    </row>
    <row r="699" spans="1:12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  <c r="L699" s="2"/>
    </row>
    <row r="700" spans="1:12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  <c r="L700" s="2"/>
    </row>
    <row r="701" spans="1:12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  <c r="L701" s="2"/>
    </row>
    <row r="702" spans="1:12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  <c r="L702" s="2"/>
    </row>
    <row r="703" spans="1:12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  <c r="L703" s="2"/>
    </row>
    <row r="704" spans="1:12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  <c r="L704" s="2"/>
    </row>
    <row r="705" spans="1:12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  <c r="L705" s="2"/>
    </row>
    <row r="706" spans="1:12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  <c r="L706" s="2"/>
    </row>
    <row r="707" spans="1:12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  <c r="L707" s="2"/>
    </row>
    <row r="708" spans="1:12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  <c r="L708" s="2"/>
    </row>
    <row r="709" spans="1:12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  <c r="L709" s="2"/>
    </row>
    <row r="710" spans="1:12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  <c r="L710" s="2"/>
    </row>
    <row r="711" spans="1:12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  <c r="L711" s="2"/>
    </row>
    <row r="712" spans="1:12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  <c r="L712" s="2"/>
    </row>
    <row r="713" spans="1:12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  <c r="L713" s="2"/>
    </row>
    <row r="714" spans="1:12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  <c r="L714" s="2"/>
    </row>
    <row r="715" spans="1:12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  <c r="L715" s="2"/>
    </row>
    <row r="716" spans="1:12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  <c r="L716" s="2"/>
    </row>
    <row r="717" spans="1:12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  <c r="L717" s="2"/>
    </row>
    <row r="718" spans="1:12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  <c r="L718" s="2"/>
    </row>
    <row r="719" spans="1:12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  <c r="L719" s="2"/>
    </row>
    <row r="720" spans="1:12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  <c r="L720" s="2"/>
    </row>
    <row r="721" spans="1:12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  <c r="L721" s="2"/>
    </row>
    <row r="722" spans="1:12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  <c r="L722" s="2"/>
    </row>
    <row r="723" spans="1:12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  <c r="L723" s="2"/>
    </row>
    <row r="724" spans="1:12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  <c r="L724" s="2"/>
    </row>
    <row r="725" spans="1:12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  <c r="L725" s="2"/>
    </row>
    <row r="726" spans="1:12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  <c r="L726" s="2"/>
    </row>
    <row r="727" spans="1:12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  <c r="L727" s="2"/>
    </row>
    <row r="728" spans="1:12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  <c r="L728" s="2"/>
    </row>
    <row r="729" spans="1:12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  <c r="L729" s="2"/>
    </row>
    <row r="730" spans="1:12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  <c r="L730" s="2"/>
    </row>
    <row r="731" spans="1:12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  <c r="L731" s="2"/>
    </row>
    <row r="732" spans="1:12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  <c r="L732" s="2"/>
    </row>
    <row r="733" spans="1:12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  <c r="L733" s="2"/>
    </row>
    <row r="734" spans="1:12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  <c r="L734" s="2"/>
    </row>
    <row r="735" spans="1:12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  <c r="L735" s="2"/>
    </row>
    <row r="736" spans="1:12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  <c r="L736" s="2"/>
    </row>
    <row r="737" spans="1:12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  <c r="L737" s="2"/>
    </row>
    <row r="738" spans="1:12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  <c r="L738" s="2"/>
    </row>
    <row r="739" spans="1:12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  <c r="L739" s="2"/>
    </row>
    <row r="740" spans="1:12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  <c r="L740" s="2"/>
    </row>
    <row r="741" spans="1:12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  <c r="L741" s="2"/>
    </row>
    <row r="742" spans="1:12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  <c r="L742" s="2"/>
    </row>
    <row r="743" spans="1:12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  <c r="L743" s="2"/>
    </row>
    <row r="744" spans="1:12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  <c r="L744" s="2"/>
    </row>
    <row r="745" spans="1:12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  <c r="L745" s="2"/>
    </row>
    <row r="746" spans="1:12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  <c r="L746" s="2"/>
    </row>
    <row r="747" spans="1:12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  <c r="L747" s="2"/>
    </row>
    <row r="748" spans="1:12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  <c r="L748" s="2"/>
    </row>
    <row r="749" spans="1:12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  <c r="L749" s="2"/>
    </row>
    <row r="750" spans="1:12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  <c r="L750" s="2"/>
    </row>
    <row r="751" spans="1:12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  <c r="L751" s="2"/>
    </row>
    <row r="752" spans="1:12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  <c r="L752" s="2"/>
    </row>
    <row r="753" spans="1:12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  <c r="L753" s="2"/>
    </row>
    <row r="754" spans="1:12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  <c r="L754" s="2"/>
    </row>
    <row r="755" spans="1:12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  <c r="L755" s="2"/>
    </row>
    <row r="756" spans="1:12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  <c r="L756" s="2"/>
    </row>
    <row r="757" spans="1:12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  <c r="L757" s="2"/>
    </row>
    <row r="758" spans="1:12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  <c r="L758" s="2"/>
    </row>
    <row r="759" spans="1:12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  <c r="L759" s="2"/>
    </row>
    <row r="760" spans="1:12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  <c r="L760" s="2"/>
    </row>
    <row r="761" spans="1:12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  <c r="L761" s="2"/>
    </row>
    <row r="762" spans="1:12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  <c r="L762" s="2"/>
    </row>
    <row r="763" spans="1:12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  <c r="L763" s="2"/>
    </row>
    <row r="764" spans="1:12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  <c r="L764" s="2"/>
    </row>
    <row r="765" spans="1:12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  <c r="L765" s="2"/>
    </row>
    <row r="766" spans="1:12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  <c r="L766" s="2"/>
    </row>
    <row r="767" spans="1:12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  <c r="L767" s="2"/>
    </row>
    <row r="768" spans="1:12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  <c r="L768" s="2"/>
    </row>
    <row r="769" spans="1:12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  <c r="L769" s="2"/>
    </row>
    <row r="770" spans="1:12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  <c r="L770" s="2"/>
    </row>
    <row r="771" spans="1:12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  <c r="L771" s="2"/>
    </row>
    <row r="772" spans="1:12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  <c r="L772" s="2"/>
    </row>
    <row r="773" spans="1:12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  <c r="L773" s="2"/>
    </row>
    <row r="774" spans="1:12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  <c r="L774" s="2"/>
    </row>
    <row r="775" spans="1:12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  <c r="L775" s="2"/>
    </row>
    <row r="776" spans="1:12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  <c r="L776" s="2"/>
    </row>
    <row r="777" spans="1:12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  <c r="L777" s="2"/>
    </row>
    <row r="778" spans="1:12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  <c r="L778" s="2"/>
    </row>
    <row r="779" spans="1:12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  <c r="L779" s="2"/>
    </row>
    <row r="780" spans="1:12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  <c r="L780" s="2"/>
    </row>
    <row r="781" spans="1:12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  <c r="L781" s="2"/>
    </row>
    <row r="782" spans="1:12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  <c r="L782" s="2"/>
    </row>
    <row r="783" spans="1:12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  <c r="L783" s="2"/>
    </row>
    <row r="784" spans="1:12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  <c r="L784" s="2"/>
    </row>
    <row r="785" spans="1:12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  <c r="L785" s="2"/>
    </row>
    <row r="786" spans="1:12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  <c r="L786" s="2"/>
    </row>
    <row r="787" spans="1:12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  <c r="L787" s="2"/>
    </row>
    <row r="788" spans="1:12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  <c r="L788" s="2"/>
    </row>
    <row r="789" spans="1:12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  <c r="L789" s="2"/>
    </row>
    <row r="790" spans="1:12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  <c r="L790" s="2"/>
    </row>
    <row r="791" spans="1:12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  <c r="L791" s="2"/>
    </row>
    <row r="792" spans="1:12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  <c r="L792" s="2"/>
    </row>
    <row r="793" spans="1:12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  <c r="L793" s="2"/>
    </row>
    <row r="794" spans="1:12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  <c r="L794" s="2"/>
    </row>
    <row r="795" spans="1:12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  <c r="L795" s="2"/>
    </row>
    <row r="796" spans="1:12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  <c r="L796" s="2"/>
    </row>
    <row r="797" spans="1:12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  <c r="L797" s="2"/>
    </row>
    <row r="798" spans="1:12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  <c r="L798" s="2"/>
    </row>
    <row r="799" spans="1:12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  <c r="L799" s="2"/>
    </row>
    <row r="800" spans="1:12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  <c r="L800" s="2"/>
    </row>
    <row r="801" spans="1:12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  <c r="L801" s="2"/>
    </row>
    <row r="802" spans="1:12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  <c r="L802" s="2"/>
    </row>
    <row r="803" spans="1:12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  <c r="L803" s="2"/>
    </row>
    <row r="804" spans="1:12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  <c r="L804" s="2"/>
    </row>
    <row r="805" spans="1:12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  <c r="L805" s="2"/>
    </row>
    <row r="806" spans="1:12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  <c r="L806" s="2"/>
    </row>
    <row r="807" spans="1:12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  <c r="L807" s="2"/>
    </row>
    <row r="808" spans="1:12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  <c r="L808" s="2"/>
    </row>
    <row r="809" spans="1:12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  <c r="L809" s="2"/>
    </row>
    <row r="810" spans="1:12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  <c r="L810" s="2"/>
    </row>
    <row r="811" spans="1:12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  <c r="L811" s="2"/>
    </row>
    <row r="812" spans="1:12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  <c r="L812" s="2"/>
    </row>
    <row r="813" spans="1:12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  <c r="L813" s="2"/>
    </row>
    <row r="814" spans="1:12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  <c r="L814" s="2"/>
    </row>
    <row r="815" spans="1:12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  <c r="L815" s="2"/>
    </row>
    <row r="816" spans="1:12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  <c r="L816" s="2"/>
    </row>
    <row r="817" spans="1:12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  <c r="L817" s="2"/>
    </row>
    <row r="818" spans="1:12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  <c r="L818" s="2"/>
    </row>
    <row r="819" spans="1:12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  <c r="L819" s="2"/>
    </row>
    <row r="820" spans="1:12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  <c r="L820" s="2"/>
    </row>
    <row r="821" spans="1:12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  <c r="L821" s="2"/>
    </row>
    <row r="822" spans="1:12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  <c r="L822" s="2"/>
    </row>
    <row r="823" spans="1:12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  <c r="L823" s="2"/>
    </row>
    <row r="824" spans="1:12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  <c r="L824" s="2"/>
    </row>
    <row r="825" spans="1:12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  <c r="L825" s="2"/>
    </row>
    <row r="826" spans="1:12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  <c r="L826" s="2"/>
    </row>
    <row r="827" spans="1:12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  <c r="L827" s="2"/>
    </row>
    <row r="828" spans="1:12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  <c r="L828" s="2"/>
    </row>
    <row r="829" spans="1:12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  <c r="L829" s="2"/>
    </row>
    <row r="830" spans="1:12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  <c r="L830" s="2"/>
    </row>
    <row r="831" spans="1:12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  <c r="L831" s="2"/>
    </row>
    <row r="832" spans="1:12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  <c r="L832" s="2"/>
    </row>
    <row r="833" spans="1:12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  <c r="L833" s="2"/>
    </row>
    <row r="834" spans="1:12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  <c r="L834" s="2"/>
    </row>
    <row r="835" spans="1:12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  <c r="L835" s="2"/>
    </row>
    <row r="836" spans="1:12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  <c r="L836" s="2"/>
    </row>
    <row r="837" spans="1:12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  <c r="L837" s="2"/>
    </row>
    <row r="838" spans="1:12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  <c r="L838" s="2"/>
    </row>
    <row r="839" spans="1:12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  <c r="L839" s="2"/>
    </row>
    <row r="840" spans="1:12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  <c r="L840" s="2"/>
    </row>
    <row r="841" spans="1:12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  <c r="L841" s="2"/>
    </row>
    <row r="842" spans="1:12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  <c r="L842" s="2"/>
    </row>
    <row r="843" spans="1:12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  <c r="L843" s="2"/>
    </row>
    <row r="844" spans="1:12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  <c r="L844" s="2"/>
    </row>
    <row r="845" spans="1:12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  <c r="L845" s="2"/>
    </row>
    <row r="846" spans="1:12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  <c r="L846" s="2"/>
    </row>
    <row r="847" spans="1:12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  <c r="L847" s="2"/>
    </row>
    <row r="848" spans="1:12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  <c r="L848" s="2"/>
    </row>
    <row r="849" spans="1:12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  <c r="L849" s="2"/>
    </row>
    <row r="850" spans="1:12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  <c r="L850" s="2"/>
    </row>
    <row r="851" spans="1:12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  <c r="L851" s="2"/>
    </row>
    <row r="852" spans="1:12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  <c r="L852" s="2"/>
    </row>
    <row r="853" spans="1:12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  <c r="L853" s="2"/>
    </row>
    <row r="854" spans="1:12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  <c r="L854" s="2"/>
    </row>
    <row r="855" spans="1:12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  <c r="L855" s="2"/>
    </row>
    <row r="856" spans="1:12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  <c r="L856" s="2"/>
    </row>
    <row r="857" spans="1:12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  <c r="L857" s="2"/>
    </row>
    <row r="858" spans="1:12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  <c r="L858" s="2"/>
    </row>
    <row r="859" spans="1:12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  <c r="L859" s="2"/>
    </row>
    <row r="860" spans="1:12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  <c r="L860" s="2"/>
    </row>
    <row r="861" spans="1:12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  <c r="L861" s="2"/>
    </row>
    <row r="862" spans="1:12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  <c r="L862" s="2"/>
    </row>
    <row r="863" spans="1:12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  <c r="L863" s="2"/>
    </row>
    <row r="864" spans="1:12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  <c r="L864" s="2"/>
    </row>
    <row r="865" spans="1:12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  <c r="L865" s="2"/>
    </row>
    <row r="866" spans="1:12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  <c r="L866" s="2"/>
    </row>
    <row r="867" spans="1:12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  <c r="L867" s="2"/>
    </row>
    <row r="868" spans="1:12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  <c r="L868" s="2"/>
    </row>
    <row r="869" spans="1:12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  <c r="L869" s="2"/>
    </row>
    <row r="870" spans="1:12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  <c r="L870" s="2"/>
    </row>
    <row r="871" spans="1:12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  <c r="L871" s="2"/>
    </row>
    <row r="872" spans="1:12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  <c r="L872" s="2"/>
    </row>
    <row r="873" spans="1:12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  <c r="L873" s="2"/>
    </row>
    <row r="874" spans="1:12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  <c r="L874" s="2"/>
    </row>
    <row r="875" spans="1:12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  <c r="L875" s="2"/>
    </row>
    <row r="876" spans="1:12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  <c r="L876" s="2"/>
    </row>
    <row r="877" spans="1:12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  <c r="L877" s="2"/>
    </row>
    <row r="878" spans="1:12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  <c r="L878" s="2"/>
    </row>
    <row r="879" spans="1:12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  <c r="L879" s="2"/>
    </row>
    <row r="880" spans="1:12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  <c r="L880" s="2"/>
    </row>
    <row r="881" spans="1:12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  <c r="L881" s="2"/>
    </row>
    <row r="882" spans="1:12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  <c r="L882" s="2"/>
    </row>
    <row r="883" spans="1:12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  <c r="L883" s="2"/>
    </row>
    <row r="884" spans="1:12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  <c r="L884" s="2"/>
    </row>
    <row r="885" spans="1:12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  <c r="L885" s="2"/>
    </row>
    <row r="886" spans="1:12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  <c r="L886" s="2"/>
    </row>
    <row r="887" spans="1:12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  <c r="L887" s="2"/>
    </row>
    <row r="888" spans="1:12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  <c r="L888" s="2"/>
    </row>
    <row r="889" spans="1:12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  <c r="L889" s="2"/>
    </row>
    <row r="890" spans="1:12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  <c r="L890" s="2"/>
    </row>
    <row r="891" spans="1:12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  <c r="L891" s="2"/>
    </row>
    <row r="892" spans="1:12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  <c r="L892" s="2"/>
    </row>
    <row r="893" spans="1:12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  <c r="L893" s="2"/>
    </row>
    <row r="894" spans="1:12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  <c r="L894" s="2"/>
    </row>
    <row r="895" spans="1:12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  <c r="L895" s="2"/>
    </row>
    <row r="896" spans="1:12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  <c r="L896" s="2"/>
    </row>
    <row r="897" spans="1:12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  <c r="L897" s="2"/>
    </row>
    <row r="898" spans="1:12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  <c r="L898" s="2"/>
    </row>
    <row r="899" spans="1:12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  <c r="L899" s="2"/>
    </row>
    <row r="900" spans="1:12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  <c r="L900" s="2"/>
    </row>
    <row r="901" spans="1:12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  <c r="L901" s="2"/>
    </row>
    <row r="902" spans="1:12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  <c r="L902" s="2"/>
    </row>
    <row r="903" spans="1:12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  <c r="L903" s="2"/>
    </row>
    <row r="904" spans="1:12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  <c r="L904" s="2"/>
    </row>
    <row r="905" spans="1:12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  <c r="L905" s="2"/>
    </row>
    <row r="906" spans="1:12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  <c r="L906" s="2"/>
    </row>
    <row r="907" spans="1:12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  <c r="L907" s="2"/>
    </row>
    <row r="908" spans="1:12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  <c r="L908" s="2"/>
    </row>
    <row r="909" spans="1:12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  <c r="L909" s="2"/>
    </row>
    <row r="910" spans="1:12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  <c r="L910" s="2"/>
    </row>
    <row r="911" spans="1:12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  <c r="L911" s="2"/>
    </row>
    <row r="912" spans="1:12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  <c r="L912" s="2"/>
    </row>
    <row r="913" spans="1:12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  <c r="L913" s="2"/>
    </row>
    <row r="914" spans="1:12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  <c r="L914" s="2"/>
    </row>
    <row r="915" spans="1:12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  <c r="L915" s="2"/>
    </row>
    <row r="916" spans="1:12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  <c r="L916" s="2"/>
    </row>
    <row r="917" spans="1:12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  <c r="L917" s="2"/>
    </row>
    <row r="918" spans="1:12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  <c r="L918" s="2"/>
    </row>
    <row r="919" spans="1:12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  <c r="L919" s="2"/>
    </row>
    <row r="920" spans="1:12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  <c r="L920" s="2"/>
    </row>
    <row r="921" spans="1:12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  <c r="L921" s="2"/>
    </row>
    <row r="922" spans="1:12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  <c r="L922" s="2"/>
    </row>
    <row r="923" spans="1:12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  <c r="L923" s="2"/>
    </row>
    <row r="924" spans="1:12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  <c r="L924" s="2"/>
    </row>
    <row r="925" spans="1:12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  <c r="L925" s="2"/>
    </row>
    <row r="926" spans="1:12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  <c r="L926" s="2"/>
    </row>
    <row r="927" spans="1:12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  <c r="L927" s="2"/>
    </row>
    <row r="928" spans="1:12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  <c r="L928" s="2"/>
    </row>
    <row r="929" spans="1:12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  <c r="L929" s="2"/>
    </row>
    <row r="930" spans="1:12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  <c r="L930" s="2"/>
    </row>
    <row r="931" spans="1:12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  <c r="L931" s="2"/>
    </row>
    <row r="932" spans="1:12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  <c r="L932" s="2"/>
    </row>
    <row r="933" spans="1:12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  <c r="L933" s="2"/>
    </row>
    <row r="934" spans="1:12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  <c r="L934" s="2"/>
    </row>
    <row r="935" spans="1:12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  <c r="L935" s="2"/>
    </row>
    <row r="936" spans="1:12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  <c r="L936" s="2"/>
    </row>
    <row r="937" spans="1:12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  <c r="L937" s="2"/>
    </row>
    <row r="938" spans="1:12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  <c r="L938" s="2"/>
    </row>
    <row r="939" spans="1:12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  <c r="L939" s="2"/>
    </row>
    <row r="940" spans="1:12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  <c r="L940" s="2"/>
    </row>
    <row r="941" spans="1:12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  <c r="L941" s="2"/>
    </row>
    <row r="942" spans="1:12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  <c r="L942" s="2"/>
    </row>
    <row r="943" spans="1:12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  <c r="L943" s="2"/>
    </row>
    <row r="944" spans="1:12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  <c r="L944" s="2"/>
    </row>
    <row r="945" spans="1:12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  <c r="L945" s="2"/>
    </row>
    <row r="946" spans="1:12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  <c r="L946" s="2"/>
    </row>
    <row r="947" spans="1:12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  <c r="L947" s="2"/>
    </row>
    <row r="948" spans="1:12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  <c r="L948" s="2"/>
    </row>
    <row r="949" spans="1:12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  <c r="L949" s="2"/>
    </row>
    <row r="950" spans="1:12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  <c r="L950" s="2"/>
    </row>
    <row r="951" spans="1:12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  <c r="L951" s="2"/>
    </row>
    <row r="952" spans="1:12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  <c r="L952" s="2"/>
    </row>
    <row r="953" spans="1:12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  <c r="L953" s="2"/>
    </row>
    <row r="954" spans="1:12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  <c r="L954" s="2"/>
    </row>
    <row r="955" spans="1:12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  <c r="L955" s="2"/>
    </row>
    <row r="956" spans="1:12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  <c r="L956" s="2"/>
    </row>
    <row r="957" spans="1:12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  <c r="L957" s="2"/>
    </row>
    <row r="958" spans="1:12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  <c r="L958" s="2"/>
    </row>
    <row r="959" spans="1:12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  <c r="L959" s="2"/>
    </row>
    <row r="960" spans="1:12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  <c r="L960" s="2"/>
    </row>
    <row r="961" spans="1:12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  <c r="L961" s="2"/>
    </row>
    <row r="962" spans="1:12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  <c r="L962" s="2"/>
    </row>
    <row r="963" spans="1:12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  <c r="L963" s="2"/>
    </row>
    <row r="964" spans="1:12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  <c r="L964" s="2"/>
    </row>
    <row r="965" spans="1:12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  <c r="L965" s="2"/>
    </row>
    <row r="966" spans="1:12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  <c r="L966" s="2"/>
    </row>
    <row r="967" spans="1:12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  <c r="L967" s="2"/>
    </row>
    <row r="968" spans="1:12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  <c r="L968" s="2"/>
    </row>
    <row r="969" spans="1:12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  <c r="L969" s="2"/>
    </row>
    <row r="970" spans="1:12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  <c r="L970" s="2"/>
    </row>
    <row r="971" spans="1:12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  <c r="L971" s="2"/>
    </row>
    <row r="972" spans="1:12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  <c r="L972" s="2"/>
    </row>
    <row r="973" spans="1:12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  <c r="L973" s="2"/>
    </row>
    <row r="974" spans="1:12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  <c r="L974" s="2"/>
    </row>
    <row r="975" spans="1:12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  <c r="L975" s="2"/>
    </row>
    <row r="976" spans="1:12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  <c r="L976" s="2"/>
    </row>
    <row r="977" spans="1:12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  <c r="L977" s="2"/>
    </row>
    <row r="978" spans="1:12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  <c r="L978" s="2"/>
    </row>
    <row r="979" spans="1:12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  <c r="L979" s="2"/>
    </row>
    <row r="980" spans="1:12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  <c r="L980" s="2"/>
    </row>
    <row r="981" spans="1:12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  <c r="L981" s="2"/>
    </row>
    <row r="982" spans="1:12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  <c r="L982" s="2"/>
    </row>
    <row r="983" spans="1:12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  <c r="L983" s="2"/>
    </row>
  </sheetData>
  <mergeCells count="4">
    <mergeCell ref="A1:G2"/>
    <mergeCell ref="H1:H2"/>
    <mergeCell ref="I1:J2"/>
    <mergeCell ref="A3:H3"/>
  </mergeCells>
  <dataValidations count="1">
    <dataValidation type="list" allowBlank="1" sqref="A5:A254" xr:uid="{00000000-0002-0000-0500-000000000000}">
      <formula1>#REF!</formula1>
    </dataValidation>
  </dataValidations>
  <pageMargins left="0.7" right="0.7" top="0.75" bottom="0.75" header="0" footer="0"/>
  <pageSetup paperSize="9" pageOrder="overThenDown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0000"/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.75" customHeight="1" x14ac:dyDescent="0.15"/>
  <cols>
    <col min="1" max="1" width="11.1640625" customWidth="1"/>
    <col min="2" max="2" width="17.5" customWidth="1"/>
    <col min="3" max="3" width="37.83203125" customWidth="1"/>
    <col min="4" max="8" width="14.5" hidden="1"/>
    <col min="9" max="9" width="8.5" customWidth="1"/>
    <col min="10" max="10" width="4" customWidth="1"/>
  </cols>
  <sheetData>
    <row r="1" spans="1:26" ht="28.5" customHeight="1" x14ac:dyDescent="0.15">
      <c r="A1" s="66" t="str">
        <f ca="1">IFERROR(__xludf.DUMMYFUNCTION("UNIQUE('Лист6'!A1:A1000)"),"Артикул")</f>
        <v>Артикул</v>
      </c>
      <c r="B1" s="66"/>
      <c r="C1" s="66" t="str">
        <f ca="1">IFERROR(__xludf.DUMMYFUNCTION("UNIQUE('Лист6'!C1:C1000)"),"Назва")</f>
        <v>Назва</v>
      </c>
      <c r="D1" s="66" t="str">
        <f ca="1">IFERROR(__xludf.DUMMYFUNCTION("UNIQUE('Лист6'!D1:D1000)"),"Вид активності/назології")</f>
        <v>Вид активності/назології</v>
      </c>
      <c r="E1" s="66" t="str">
        <f ca="1">IFERROR(__xludf.DUMMYFUNCTION("UNIQUE('Лист6'!E1:E1000)"),"Вікова категорія")</f>
        <v>Вікова категорія</v>
      </c>
      <c r="F1" s="67" t="str">
        <f ca="1">IFERROR(__xludf.DUMMYFUNCTION("UNIQUE('Лист6'!F1:F1000)"),"Ціна, грн з ПДВ")</f>
        <v>Ціна, грн з ПДВ</v>
      </c>
      <c r="G1" s="66" t="str">
        <f ca="1">IFERROR(__xludf.DUMMYFUNCTION("UNIQUE('Лист6'!G1:G1000)"),"Технічни характеристики ")</f>
        <v xml:space="preserve">Технічни характеристики </v>
      </c>
      <c r="H1" s="66" t="str">
        <f ca="1">IFERROR(__xludf.DUMMYFUNCTION("UNIQUE('Лист6'!H1:H1000)"),"Опис")</f>
        <v>Опис</v>
      </c>
      <c r="I1" s="68" t="s">
        <v>100</v>
      </c>
      <c r="J1" s="69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</row>
    <row r="2" spans="1:26" ht="34.5" customHeight="1" x14ac:dyDescent="0.15">
      <c r="A2" s="71" t="str">
        <f ca="1">IFERROR(__xludf.DUMMYFUNCTION("""COMPUTED_VALUE"""),"80040262")</f>
        <v>80040262</v>
      </c>
      <c r="B2" s="18" t="str">
        <f ca="1">IFERROR(VLOOKUP($A2,#REF!,2,0),"-")</f>
        <v>-</v>
      </c>
      <c r="C2" s="72" t="str">
        <f ca="1">IFERROR(__xludf.DUMMYFUNCTION("""COMPUTED_VALUE"""),"Ігровий елемент ІА014")</f>
        <v>Ігровий елемент ІА014</v>
      </c>
      <c r="D2" s="72" t="str">
        <f ca="1">IFERROR(__xludf.DUMMYFUNCTION("""COMPUTED_VALUE"""),"Діти з моторними порушеннями, діти аутисти, діти з порушеннями мовного апарату, діти з порушеннями зорового апарату")</f>
        <v>Діти з моторними порушеннями, діти аутисти, діти з порушеннями мовного апарату, діти з порушеннями зорового апарату</v>
      </c>
      <c r="E2" s="72" t="str">
        <f ca="1">IFERROR(__xludf.DUMMYFUNCTION("""COMPUTED_VALUE"""),"1+")</f>
        <v>1+</v>
      </c>
      <c r="F2" s="73">
        <f ca="1">IFERROR(__xludf.DUMMYFUNCTION("""COMPUTED_VALUE"""),11700)</f>
        <v>11700</v>
      </c>
      <c r="G2" s="72" t="str">
        <f ca="1">IFERROR(__xludf.DUMMYFUNCTION("""COMPUTED_VALUE"""),"Розміри: 0,8 x 0,8 м
Висота: 1,1 м.
Матерiали: метал,  крiплення  металевi, заглушки пластикові антивандальні, поліетилен еструдований багатошаровий, музичний наповнювач, порошкова покраска металу.")</f>
        <v>Розміри: 0,8 x 0,8 м
Висота: 1,1 м.
Матерiали: метал,  крiплення  металевi, заглушки пластикові антивандальні, поліетилен еструдований багатошаровий, музичний наповнювач, порошкова покраска металу.</v>
      </c>
      <c r="H2" s="72" t="str">
        <f ca="1">IFERROR(__xludf.DUMMYFUNCTION("""COMPUTED_VALUE"""),"Ігровий елемент ""Букет"" - Кожна квітка ансамблю являє собою тактильну панель з динамічним зображенням (підібраною гаммою кольорів) та відповідним до тематики звуковим супроводженням (метелик, при обертанні відображає звук помаху крил, бджола - як дзвіно"&amp;"чок трудолюбива, і остання квітка- відображає малесеньких комашок).Елемент знаходиться на комфортній висоті, адже дітки на візочках зможуть комфортно грати, а також, колесо кожної квітки - це тренажер для розвитку плечового суглобу ! Граючи, дітки пізнают"&amp;"ь природу, розвивають соціальні навички, отримують фізичне навантаження та купу позитивних емоцій! ")</f>
        <v xml:space="preserve">Ігровий елемент "Букет" - Кожна квітка ансамблю являє собою тактильну панель з динамічним зображенням (підібраною гаммою кольорів) та відповідним до тематики звуковим супроводженням (метелик, при обертанні відображає звук помаху крил, бджола - як дзвіночок трудолюбива, і остання квітка- відображає малесеньких комашок).Елемент знаходиться на комфортній висоті, адже дітки на візочках зможуть комфортно грати, а також, колесо кожної квітки - це тренажер для розвитку плечового суглобу ! Граючи, дітки пізнають природу, розвивають соціальні навички, отримують фізичне навантаження та купу позитивних емоцій! </v>
      </c>
      <c r="I2" s="18">
        <f ca="1">SUMIF(Лист6!$A$2:$A1000,A2,Лист6!$I$2:$I1000)</f>
        <v>5</v>
      </c>
      <c r="J2" s="69" t="b">
        <v>1</v>
      </c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34.5" customHeight="1" x14ac:dyDescent="0.15">
      <c r="A3" s="71" t="str">
        <f ca="1">IFERROR(__xludf.DUMMYFUNCTION("""COMPUTED_VALUE"""),"80040263")</f>
        <v>80040263</v>
      </c>
      <c r="B3" s="18" t="str">
        <f ca="1">IFERROR(VLOOKUP($A3,#REF!,2,0),"-")</f>
        <v>-</v>
      </c>
      <c r="C3" s="72" t="str">
        <f ca="1">IFERROR(__xludf.DUMMYFUNCTION("""COMPUTED_VALUE"""),"Ігровий елемент ""Букет"" ІА015")</f>
        <v>Ігровий елемент "Букет" ІА015</v>
      </c>
      <c r="D3" s="72" t="str">
        <f ca="1">IFERROR(__xludf.DUMMYFUNCTION("""COMPUTED_VALUE"""),"Діти з моторними порушеннями, діти аутисти, діти з порушеннями мовного апарату, діти з порушеннями зорового апарату,дiтри з порушеннями слуху")</f>
        <v>Діти з моторними порушеннями, діти аутисти, діти з порушеннями мовного апарату, діти з порушеннями зорового апарату,дiтри з порушеннями слуху</v>
      </c>
      <c r="E3" s="72" t="str">
        <f ca="1">IFERROR(__xludf.DUMMYFUNCTION("""COMPUTED_VALUE"""),"3+")</f>
        <v>3+</v>
      </c>
      <c r="F3" s="73">
        <f ca="1">IFERROR(__xludf.DUMMYFUNCTION("""COMPUTED_VALUE"""),26300)</f>
        <v>26300</v>
      </c>
      <c r="G3" s="72" t="str">
        <f ca="1">IFERROR(__xludf.DUMMYFUNCTION("""COMPUTED_VALUE"""),"Розміри: 4,5 х 4,2 м
Висота: 0,93 м
Матеріали: метал, сталь, порошкове фарбування металу, поліетилен екструдований, армований канат, ламінована  фанера вищого гатунку.")</f>
        <v>Розміри: 4,5 х 4,2 м
Висота: 0,93 м
Матеріали: метал, сталь, порошкове фарбування металу, поліетилен екструдований, армований канат, ламінована  фанера вищого гатунку.</v>
      </c>
      <c r="H3" s="72" t="str">
        <f ca="1">IFERROR(__xludf.DUMMYFUNCTION("""COMPUTED_VALUE"""),"Комплекс включає в себе універсальний інклюзивний скаладром з зачепами та канатами, завдяки яким дитина з обмежаними опорно-руховими можливостями може комфортно взбиратися на ігровий комплекс і одночасно отримувати необхідне фізичне навантаження. Поряд зі"&amp;" скаладромом розташована платформа- станція, для зручного пересаджування дитини з візка. Сітка-гомак забезпечує дитині масаж та необхідне навантаження на хребет та суглоби.")</f>
        <v>Комплекс включає в себе універсальний інклюзивний скаладром з зачепами та канатами, завдяки яким дитина з обмежаними опорно-руховими можливостями може комфортно взбиратися на ігровий комплекс і одночасно отримувати необхідне фізичне навантаження. Поряд зі скаладромом розташована платформа- станція, для зручного пересаджування дитини з візка. Сітка-гомак забезпечує дитині масаж та необхідне навантаження на хребет та суглоби.</v>
      </c>
      <c r="I3" s="18">
        <f ca="1">SUMIF(Лист6!$A$2:$A1000,A3,Лист6!$I$2:$I1000)</f>
        <v>5</v>
      </c>
      <c r="J3" s="69" t="b">
        <v>1</v>
      </c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34.5" customHeight="1" x14ac:dyDescent="0.15">
      <c r="A4" s="71" t="str">
        <f ca="1">IFERROR(__xludf.DUMMYFUNCTION("""COMPUTED_VALUE"""),"80040249")</f>
        <v>80040249</v>
      </c>
      <c r="B4" s="18" t="str">
        <f ca="1">IFERROR(VLOOKUP($A4,#REF!,2,0),"-")</f>
        <v>-</v>
      </c>
      <c r="C4" s="72" t="str">
        <f ca="1">IFERROR(__xludf.DUMMYFUNCTION("""COMPUTED_VALUE"""),"Ігровий комплекс ІА001")</f>
        <v>Ігровий комплекс ІА001</v>
      </c>
      <c r="D4" s="72" t="str">
        <f ca="1">IFERROR(__xludf.DUMMYFUNCTION("""COMPUTED_VALUE"""),"діти з моторними порушеннями, 
діти з РАС, 
діти з порушеннями мовного апарату
діти з вадами зору")</f>
        <v>діти з моторними порушеннями, 
діти з РАС, 
діти з порушеннями мовного апарату
діти з вадами зору</v>
      </c>
      <c r="E4" s="72" t="str">
        <f ca="1">IFERROR(__xludf.DUMMYFUNCTION("""COMPUTED_VALUE"""),"2+")</f>
        <v>2+</v>
      </c>
      <c r="F4" s="73">
        <f ca="1">IFERROR(__xludf.DUMMYFUNCTION("""COMPUTED_VALUE"""),108900)</f>
        <v>108900</v>
      </c>
      <c r="G4" s="72" t="str">
        <f ca="1">IFERROR(__xludf.DUMMYFUNCTION("""COMPUTED_VALUE"""),"Розміри: d= 2.5 м.  
Матеріали: метал, порошкове фарбування металу, антиковзаюча водостійка ламінована фанера вищого ґатунку, заглушки пластикові антивандальні, страхуючі ""стопи"" для візочків.")</f>
        <v>Розміри: d= 2.5 м.  
Матеріали: метал, порошкове фарбування металу, антиковзаюча водостійка ламінована фанера вищого ґатунку, заглушки пластикові антивандальні, страхуючі "стопи" для візочків.</v>
      </c>
      <c r="H4" s="72" t="str">
        <f ca="1">IFERROR(__xludf.DUMMYFUNCTION("""COMPUTED_VALUE"""),"Ігровий елемент ідеально підходить для дітей будь-якого віку. Малюки пізнають з його допомогою почуття швидкості і центрального прискорення, це допомагає відчути впевненість в собі та випробувати свої сили. Дітки можуть розвивати почуття рівноваги і соціа"&amp;"льні навички одночасно. Величезні розміри каруселі дозволяють гратися одночасно 7-9 діткам! Передбачене місце для візочка, страхувальна система для візочка. Центральний пульт (столик) - є точкою опори, за яку користувачі можуть розкручувати карусель! Тобт"&amp;"о бітьки обо тьюарти зможуть досить комфортно бути поряд та гради з дитиною! ")</f>
        <v xml:space="preserve">Ігровий елемент ідеально підходить для дітей будь-якого віку. Малюки пізнають з його допомогою почуття швидкості і центрального прискорення, це допомагає відчути впевненість в собі та випробувати свої сили. Дітки можуть розвивати почуття рівноваги і соціальні навички одночасно. Величезні розміри каруселі дозволяють гратися одночасно 7-9 діткам! Передбачене місце для візочка, страхувальна система для візочка. Центральний пульт (столик) - є точкою опори, за яку користувачі можуть розкручувати карусель! Тобто бітьки обо тьюарти зможуть досить комфортно бути поряд та гради з дитиною! </v>
      </c>
      <c r="I4" s="18">
        <f ca="1">SUMIF(Лист6!$A$2:$A1000,A4,Лист6!$I$2:$I1000)</f>
        <v>2</v>
      </c>
      <c r="J4" s="69" t="b">
        <v>1</v>
      </c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1:26" ht="34.5" customHeight="1" x14ac:dyDescent="0.15">
      <c r="A5" s="71" t="str">
        <f ca="1">IFERROR(__xludf.DUMMYFUNCTION("""COMPUTED_VALUE"""),"80040256")</f>
        <v>80040256</v>
      </c>
      <c r="B5" s="18" t="str">
        <f ca="1">IFERROR(VLOOKUP($A5,#REF!,2,0),"-")</f>
        <v>-</v>
      </c>
      <c r="C5" s="72" t="str">
        <f ca="1">IFERROR(__xludf.DUMMYFUNCTION("""COMPUTED_VALUE""")," Карусель ІА008")</f>
        <v xml:space="preserve"> Карусель ІА008</v>
      </c>
      <c r="D5" s="72" t="str">
        <f ca="1">IFERROR(__xludf.DUMMYFUNCTION("""COMPUTED_VALUE"""),"Діти з моторними порушеннями, 
діти аутисти, 
діти з порушеннями мовного апарату,
діти з порушеннями зорового апарату,
дiти з вадами слуху")</f>
        <v>Діти з моторними порушеннями, 
діти аутисти, 
діти з порушеннями мовного апарату,
діти з порушеннями зорового апарату,
дiти з вадами слуху</v>
      </c>
      <c r="E5" s="72" t="str">
        <f ca="1">IFERROR(__xludf.DUMMYFUNCTION("""COMPUTED_VALUE"""),"")</f>
        <v/>
      </c>
      <c r="F5" s="73">
        <f ca="1">IFERROR(__xludf.DUMMYFUNCTION("""COMPUTED_VALUE"""),56600)</f>
        <v>56600</v>
      </c>
      <c r="G5" s="72" t="str">
        <f ca="1">IFERROR(__xludf.DUMMYFUNCTION("""COMPUTED_VALUE"""),"Розміри: 0,8 х 0.6 м.
Висота: 1,0 м.
Матеріали: поліетилен екструдований, метал, порошкове фарбування металу, заглушки пластикові антивандальні.")</f>
        <v>Розміри: 0,8 х 0.6 м.
Висота: 1,0 м.
Матеріали: поліетилен екструдований, метал, порошкове фарбування металу, заглушки пластикові антивандальні.</v>
      </c>
      <c r="H5" s="72" t="str">
        <f ca="1">IFERROR(__xludf.DUMMYFUNCTION("""COMPUTED_VALUE""")," Дошка ""Мова Брайля""- для вивчення алфавіту, чисел, математичних операцій. Призначений елемент для  дітей з порушеннями зору.  Протестовано виріб «учбова дошка мова Брайля», що являє собою пласку
поверхню з рельєфними крапками, комбінації яких утворюють"&amp;" коди шрифту Брайля – літери українського алфавіту, розділові знаки, цифри і числа, знаки математичної дії, фрагменти тексту.
Шрифт Брайля нанесено відповідно до вимог шрифту Marburg Large, збільшеного у 4 рази, та у відповідності з правилами українського"&amp;" брайлівського правопису. Навчально-інформаційний комп’ютерний центр Українського товариства сліпих засвідчує, що протестований виріб можна рекомендувати для вивчення
шрифту Брайля. Виріб придатний як освітній матеріал для дітей з обмеженими можливостями "&amp;"зору.")</f>
        <v xml:space="preserve"> Дошка "Мова Брайля"- для вивчення алфавіту, чисел, математичних операцій. Призначений елемент для  дітей з порушеннями зору.  Протестовано виріб «учбова дошка мова Брайля», що являє собою пласку
поверхню з рельєфними крапками, комбінації яких утворюють коди шрифту Брайля – літери українського алфавіту, розділові знаки, цифри і числа, знаки математичної дії, фрагменти тексту.
Шрифт Брайля нанесено відповідно до вимог шрифту Marburg Large, збільшеного у 4 рази, та у відповідності з правилами українського брайлівського правопису. Навчально-інформаційний комп’ютерний центр Українського товариства сліпих засвідчує, що протестований виріб можна рекомендувати для вивчення
шрифту Брайля. Виріб придатний як освітній матеріал для дітей з обмеженими можливостями зору.</v>
      </c>
      <c r="I5" s="18">
        <f ca="1">SUMIF(Лист6!$A$2:$A1000,A5,Лист6!$I$2:$I1000)</f>
        <v>2</v>
      </c>
      <c r="J5" s="69" t="b">
        <v>1</v>
      </c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</row>
    <row r="6" spans="1:26" ht="34.5" customHeight="1" x14ac:dyDescent="0.15">
      <c r="A6" s="71" t="str">
        <f ca="1">IFERROR(__xludf.DUMMYFUNCTION("""COMPUTED_VALUE"""),"80040261-1")</f>
        <v>80040261-1</v>
      </c>
      <c r="B6" s="18" t="str">
        <f ca="1">IFERROR(VLOOKUP($A6,#REF!,2,0),"-")</f>
        <v>-</v>
      </c>
      <c r="C6" s="72" t="str">
        <f ca="1">IFERROR(__xludf.DUMMYFUNCTION("""COMPUTED_VALUE"""),"Навчальна дошка ІА031 ""Абетка Брайля""")</f>
        <v>Навчальна дошка ІА031 "Абетка Брайля"</v>
      </c>
      <c r="D6" s="72" t="str">
        <f ca="1">IFERROR(__xludf.DUMMYFUNCTION("""COMPUTED_VALUE"""),"Розвиток дрібної моторики
Розвиток логіки 
Розвиток 3Д мислення
Социальное розвиток
Діти з моторними порушеннями
Діти з вадами зору
Діти з труднощами в навчанні ")</f>
        <v xml:space="preserve">Розвиток дрібної моторики
Розвиток логіки 
Розвиток 3Д мислення
Социальное розвиток
Діти з моторними порушеннями
Діти з вадами зору
Діти з труднощами в навчанні </v>
      </c>
      <c r="E6" s="72"/>
      <c r="F6" s="73">
        <f ca="1">IFERROR(__xludf.DUMMYFUNCTION("""COMPUTED_VALUE"""),12600)</f>
        <v>12600</v>
      </c>
      <c r="G6" s="72" t="str">
        <f ca="1">IFERROR(__xludf.DUMMYFUNCTION("""COMPUTED_VALUE"""),"Розміри: 0,9 х 0, 74 м.
Висота: 1,0 м.
Матеріали: поліетилен екструдований, метал, порошкове фарбування металу, заглушки пластикові антивандальні.")</f>
        <v>Розміри: 0,9 х 0, 74 м.
Висота: 1,0 м.
Матеріали: поліетилен екструдований, метал, порошкове фарбування металу, заглушки пластикові антивандальні.</v>
      </c>
      <c r="H6" s="72" t="str">
        <f ca="1">IFERROR(__xludf.DUMMYFUNCTION("""COMPUTED_VALUE"""),"Задачна дошка - альтернативне рішення для навчання будь-якої дитини. Виконуючи завдання дитина розвиває дрібну моторику, логічне мислення, вчиться задавати питання, взаємодії з іншими дітками.")</f>
        <v>Задачна дошка - альтернативне рішення для навчання будь-якої дитини. Виконуючи завдання дитина розвиває дрібну моторику, логічне мислення, вчиться задавати питання, взаємодії з іншими дітками.</v>
      </c>
      <c r="I6" s="18">
        <f ca="1">SUMIF(Лист6!$A$2:$A1000,A6,Лист6!$I$2:$I1000)</f>
        <v>3</v>
      </c>
      <c r="J6" s="69" t="b">
        <v>1</v>
      </c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</row>
    <row r="7" spans="1:26" ht="34.5" customHeight="1" x14ac:dyDescent="0.15">
      <c r="A7" s="71" t="str">
        <f ca="1">IFERROR(__xludf.DUMMYFUNCTION("""COMPUTED_VALUE"""),"80040406")</f>
        <v>80040406</v>
      </c>
      <c r="B7" s="18" t="str">
        <f ca="1">IFERROR(VLOOKUP($A7,#REF!,2,0),"-")</f>
        <v>-</v>
      </c>
      <c r="C7" s="72" t="str">
        <f ca="1">IFERROR(__xludf.DUMMYFUNCTION("""COMPUTED_VALUE"""),"Навчальна дошка BG060 ""Лабіринт Звірі"" ")</f>
        <v xml:space="preserve">Навчальна дошка BG060 "Лабіринт Звірі" </v>
      </c>
      <c r="D7" s="72" t="str">
        <f ca="1">IFERROR(__xludf.DUMMYFUNCTION("""COMPUTED_VALUE"""),"Розвиток дрібної моторики
Розвиток логіки 
Розвиток 3Д мислення
Соцільний розвиток
Діти з моторними порушеннями
Діти з вадами зору
Діти з труднощами в навчанні ")</f>
        <v xml:space="preserve">Розвиток дрібної моторики
Розвиток логіки 
Розвиток 3Д мислення
Соцільний розвиток
Діти з моторними порушеннями
Діти з вадами зору
Діти з труднощами в навчанні </v>
      </c>
      <c r="E7" s="72"/>
      <c r="F7" s="73">
        <f ca="1">IFERROR(__xludf.DUMMYFUNCTION("""COMPUTED_VALUE"""),11132)</f>
        <v>11132</v>
      </c>
      <c r="G7" s="72" t="str">
        <f ca="1">IFERROR(__xludf.DUMMYFUNCTION("""COMPUTED_VALUE"""),"Розміри: 1,85 х 2,10 м
Висота:  2,1 м.
Матерiали: метал, полімерне порошкове фарбування металу, ланцюг з нержавіючої сталі.
")</f>
        <v xml:space="preserve">Розміри: 1,85 х 2,10 м
Висота:  2,1 м.
Матерiали: метал, полімерне порошкове фарбування металу, ланцюг з нержавіючої сталі.
</v>
      </c>
      <c r="H7" s="72" t="str">
        <f ca="1">IFERROR(__xludf.DUMMYFUNCTION("""COMPUTED_VALUE"""),"Задачна дошка - альтернативне рішення для навчання будь-якої дитини. Виконуючи завдання дитина розвиває дрібну моторику, логічне мислення, вчиться задавати питання, взаємодії з іншими дітками. Особливість дошки в тому, що вона музична, за допомогою спеціа"&amp;"льних палочок дитина може створювати свою власну мелодію.")</f>
        <v>Задачна дошка - альтернативне рішення для навчання будь-якої дитини. Виконуючи завдання дитина розвиває дрібну моторику, логічне мислення, вчиться задавати питання, взаємодії з іншими дітками. Особливість дошки в тому, що вона музична, за допомогою спеціальних палочок дитина може створювати свою власну мелодію.</v>
      </c>
      <c r="I7" s="18">
        <f ca="1">SUMIF(Лист6!$A$2:$A1000,A7,Лист6!$I$2:$I1000)</f>
        <v>4</v>
      </c>
      <c r="J7" s="69" t="b">
        <v>1</v>
      </c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</row>
    <row r="8" spans="1:26" ht="34.5" customHeight="1" x14ac:dyDescent="0.15">
      <c r="A8" s="71" t="str">
        <f ca="1">IFERROR(__xludf.DUMMYFUNCTION("""COMPUTED_VALUE"""),"80040412")</f>
        <v>80040412</v>
      </c>
      <c r="B8" s="18" t="str">
        <f ca="1">IFERROR(VLOOKUP($A8,#REF!,2,0),"-")</f>
        <v>-</v>
      </c>
      <c r="C8" s="72" t="str">
        <f ca="1">IFERROR(__xludf.DUMMYFUNCTION("""COMPUTED_VALUE"""),"Навчальна дошка BG065")</f>
        <v>Навчальна дошка BG065</v>
      </c>
      <c r="D8" s="72" t="str">
        <f ca="1">IFERROR(__xludf.DUMMYFUNCTION("""COMPUTED_VALUE"""),"Розвиток дрібної моторики
Соціальний розвиток
Діти з моторними порушеннями
Діти з вадами зору
Діти  вадами слуху
Діти з труднощами в навчанні")</f>
        <v>Розвиток дрібної моторики
Соціальний розвиток
Діти з моторними порушеннями
Діти з вадами зору
Діти  вадами слуху
Діти з труднощами в навчанні</v>
      </c>
      <c r="E8" s="72"/>
      <c r="F8" s="73">
        <f ca="1">IFERROR(__xludf.DUMMYFUNCTION("""COMPUTED_VALUE"""),16129)</f>
        <v>16129</v>
      </c>
      <c r="G8" s="72" t="str">
        <f ca="1">IFERROR(__xludf.DUMMYFUNCTION("""COMPUTED_VALUE"""),"Размеры: 1,35 x 1,35 м. 
Площадь безопасности: 3,35 x 3,35 м. 
Высота сиденья: 0,53 м. 
Основание: L 0,50 x B 0,50 x H 0,30 м. 
Возрастная группа: от 3 лет
Материалы: металл, порошковая покраска, полиетилен, пружина.")</f>
        <v>Размеры: 1,35 x 1,35 м. 
Площадь безопасности: 3,35 x 3,35 м. 
Высота сиденья: 0,53 м. 
Основание: L 0,50 x B 0,50 x H 0,30 м. 
Возрастная группа: от 3 лет
Материалы: металл, порошковая покраска, полиетилен, пружина.</v>
      </c>
      <c r="H8" s="72" t="str">
        <f ca="1">IFERROR(__xludf.DUMMYFUNCTION("""COMPUTED_VALUE"""),"Учбова дошка, завдяки котрій дітки з порушеннями мовного апарату зможуть вивчики абетку ""Мови жестів"". На зворотній стороні дошки написані цікаві факти з дивовижного Світу природи та науки.")</f>
        <v>Учбова дошка, завдяки котрій дітки з порушеннями мовного апарату зможуть вивчики абетку "Мови жестів". На зворотній стороні дошки написані цікаві факти з дивовижного Світу природи та науки.</v>
      </c>
      <c r="I8" s="18">
        <f ca="1">SUMIF(Лист6!$A$2:$A1000,A8,Лист6!$I$2:$I1000)</f>
        <v>3</v>
      </c>
      <c r="J8" s="69" t="b">
        <v>1</v>
      </c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</row>
    <row r="9" spans="1:26" ht="34.5" customHeight="1" x14ac:dyDescent="0.15">
      <c r="A9" s="71" t="str">
        <f ca="1">IFERROR(__xludf.DUMMYFUNCTION("""COMPUTED_VALUE"""),"80040261")</f>
        <v>80040261</v>
      </c>
      <c r="B9" s="18" t="str">
        <f ca="1">IFERROR(VLOOKUP($A9,#REF!,2,0),"-")</f>
        <v>-</v>
      </c>
      <c r="C9" s="72" t="str">
        <f ca="1">IFERROR(__xludf.DUMMYFUNCTION("""COMPUTED_VALUE"""),"Навчальна дошка ІА013 ""Мова жестів""")</f>
        <v>Навчальна дошка ІА013 "Мова жестів"</v>
      </c>
      <c r="D9" s="72" t="str">
        <f ca="1">IFERROR(__xludf.DUMMYFUNCTION("""COMPUTED_VALUE"""),"Координація рухів
Баланс
")</f>
        <v xml:space="preserve">Координація рухів
Баланс
</v>
      </c>
      <c r="E9" s="72"/>
      <c r="F9" s="73">
        <f ca="1">IFERROR(__xludf.DUMMYFUNCTION("""COMPUTED_VALUE"""),10200)</f>
        <v>10200</v>
      </c>
      <c r="G9" s="72" t="str">
        <f ca="1">IFERROR(__xludf.DUMMYFUNCTION("""COMPUTED_VALUE"""),"Розміри: 85 x 47,2 см
Висота: 60 см.
Безпечна зона: 90 х 90 см
Матеріали: фанера водостійка, дерево, поліетилен екструдований багатошаровий 12мм, кріплення металев, заглушки пластикові, пружина.")</f>
        <v>Розміри: 85 x 47,2 см
Висота: 60 см.
Безпечна зона: 90 х 90 см
Матеріали: фанера водостійка, дерево, поліетилен екструдований багатошаровий 12мм, кріплення металев, заглушки пластикові, пружина.</v>
      </c>
      <c r="H9" s="72" t="str">
        <f ca="1">IFERROR(__xludf.DUMMYFUNCTION("""COMPUTED_VALUE"""),"Зручна дитяча гойдалка, відмінне доповнення будь-якого дитячого ігрового майданчика. Сприяє розвитку балансу, координації рухів. Погойдування допомагає заспокоїться, дарує відчуття комфорту і безпеки.")</f>
        <v>Зручна дитяча гойдалка, відмінне доповнення будь-якого дитячого ігрового майданчика. Сприяє розвитку балансу, координації рухів. Погойдування допомагає заспокоїться, дарує відчуття комфорту і безпеки.</v>
      </c>
      <c r="I9" s="18">
        <f ca="1">SUMIF(Лист6!$A$2:$A1000,A9,Лист6!$I$2:$I1000)</f>
        <v>3</v>
      </c>
      <c r="J9" s="69" t="b">
        <v>1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6" ht="34.5" customHeight="1" x14ac:dyDescent="0.15">
      <c r="A10" s="71" t="str">
        <f ca="1">IFERROR(__xludf.DUMMYFUNCTION("""COMPUTED_VALUE"""),"80040404")</f>
        <v>80040404</v>
      </c>
      <c r="B10" s="18" t="str">
        <f ca="1">IFERROR(VLOOKUP($A10,#REF!,2,0),"-")</f>
        <v>-</v>
      </c>
      <c r="C10" s="72" t="str">
        <f ca="1">IFERROR(__xludf.DUMMYFUNCTION("""COMPUTED_VALUE"""),"Навчальна дошка BG057")</f>
        <v>Навчальна дошка BG057</v>
      </c>
      <c r="D10" s="72" t="str">
        <f ca="1">IFERROR(__xludf.DUMMYFUNCTION("""COMPUTED_VALUE"""),"Координація рухів
Баланс
")</f>
        <v xml:space="preserve">Координація рухів
Баланс
</v>
      </c>
      <c r="E10" s="72"/>
      <c r="F10" s="73">
        <f ca="1">IFERROR(__xludf.DUMMYFUNCTION("""COMPUTED_VALUE"""),10800)</f>
        <v>10800</v>
      </c>
      <c r="G10" s="72" t="str">
        <f ca="1">IFERROR(__xludf.DUMMYFUNCTION("""COMPUTED_VALUE"""),"Розміри: 85 x 47,2 см
Висота: 60 см.
Безпечна зона: 90 х 90 см
Матеріали:  поліетилен екструдований багатошаровий 12мм, кріплення металев, заглушки пластикові, пружина.")</f>
        <v>Розміри: 85 x 47,2 см
Висота: 60 см.
Безпечна зона: 90 х 90 см
Матеріали:  поліетилен екструдований багатошаровий 12мм, кріплення металев, заглушки пластикові, пружина.</v>
      </c>
      <c r="H10" s="72" t="str">
        <f ca="1">IFERROR(__xludf.DUMMYFUNCTION("""COMPUTED_VALUE"""),"Оригінальна ідея гойдалки у вигляді бджілки, допомагає дитині розвивати координацію і баланс, сприяє розвитку фантазії та уяви під час гойдання. Дитина отримує корисні навички, заспокоюється, отримує море задоволення і хороший настрій.")</f>
        <v>Оригінальна ідея гойдалки у вигляді бджілки, допомагає дитині розвивати координацію і баланс, сприяє розвитку фантазії та уяви під час гойдання. Дитина отримує корисні навички, заспокоюється, отримує море задоволення і хороший настрій.</v>
      </c>
      <c r="I10" s="18">
        <f ca="1">SUMIF(Лист6!$A$2:$A1000,A10,Лист6!$I$2:$I1000)</f>
        <v>3</v>
      </c>
      <c r="J10" s="69" t="b">
        <v>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</row>
    <row r="11" spans="1:26" ht="34.5" customHeight="1" x14ac:dyDescent="0.15">
      <c r="A11" s="71" t="str">
        <f ca="1">IFERROR(__xludf.DUMMYFUNCTION("""COMPUTED_VALUE"""),"80040429")</f>
        <v>80040429</v>
      </c>
      <c r="B11" s="18" t="str">
        <f ca="1">IFERROR(VLOOKUP($A11,#REF!,2,0),"-")</f>
        <v>-</v>
      </c>
      <c r="C11" s="72" t="str">
        <f ca="1">IFERROR(__xludf.DUMMYFUNCTION("""COMPUTED_VALUE"""),"Гойдалка BG081")</f>
        <v>Гойдалка BG081</v>
      </c>
      <c r="D11" s="72" t="str">
        <f ca="1">IFERROR(__xludf.DUMMYFUNCTION("""COMPUTED_VALUE"""),"Координайія рухів
Баланс
Фізичний розвиток")</f>
        <v>Координайія рухів
Баланс
Фізичний розвиток</v>
      </c>
      <c r="E11" s="72"/>
      <c r="F11" s="73">
        <f ca="1">IFERROR(__xludf.DUMMYFUNCTION("""COMPUTED_VALUE"""),32900)</f>
        <v>32900</v>
      </c>
      <c r="G11" s="72" t="str">
        <f ca="1">IFERROR(__xludf.DUMMYFUNCTION("""COMPUTED_VALUE"""),"Розміри: 16,5 х 16,5 м. 
Висота: 6, 0 м. 
Матерiали: армований канат, з'єднувачі металеві, з'єднувачі пластикові, метал.")</f>
        <v>Розміри: 16,5 х 16,5 м. 
Висота: 6, 0 м. 
Матерiали: армований канат, з'єднувачі металеві, з'єднувачі пластикові, метал.</v>
      </c>
      <c r="H11" s="72" t="str">
        <f ca="1">IFERROR(__xludf.DUMMYFUNCTION("""COMPUTED_VALUE"""),"Спортивно-ігровий комплекс, викликає захват у дітей. забезпечує необхідне фізичне навантаження. Піраміда заввишки 6м. виконана з армованого канату.")</f>
        <v>Спортивно-ігровий комплекс, викликає захват у дітей. забезпечує необхідне фізичне навантаження. Піраміда заввишки 6м. виконана з армованого канату.</v>
      </c>
      <c r="I11" s="18">
        <f ca="1">SUMIF(Лист6!$A$2:$A1000,A11,Лист6!$I$2:$I1000)</f>
        <v>5</v>
      </c>
      <c r="J11" s="69" t="b">
        <v>1</v>
      </c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</row>
    <row r="12" spans="1:26" ht="34.5" customHeight="1" x14ac:dyDescent="0.15">
      <c r="A12" s="71" t="str">
        <f ca="1">IFERROR(__xludf.DUMMYFUNCTION("""COMPUTED_VALUE"""),"80041013")</f>
        <v>80041013</v>
      </c>
      <c r="B12" s="18" t="str">
        <f ca="1">IFERROR(VLOOKUP($A12,#REF!,2,0),"-")</f>
        <v>-</v>
      </c>
      <c r="C12" s="72" t="str">
        <f ca="1">IFERROR(__xludf.DUMMYFUNCTION("""COMPUTED_VALUE"""),"Балансир ""Квартет""")</f>
        <v>Балансир "Квартет"</v>
      </c>
      <c r="D12" s="72" t="str">
        <f ca="1">IFERROR(__xludf.DUMMYFUNCTION("""COMPUTED_VALUE"""),"")</f>
        <v/>
      </c>
      <c r="E12" s="72"/>
      <c r="F12" s="73">
        <f ca="1">IFERROR(__xludf.DUMMYFUNCTION("""COMPUTED_VALUE"""),26500)</f>
        <v>26500</v>
      </c>
      <c r="G12" s="72" t="str">
        <f ca="1">IFERROR(__xludf.DUMMYFUNCTION("""COMPUTED_VALUE"""),"Розміри: 0,8 x 0,8 м
Висота: 1,1 м.
Матерiали: метал,  крiплення  металевi, заглушки пластикові антивандальні, поліетилен еструдований багатошаровий 15 -19 мм., музичний наповнювач, порошкове фарбування металу.")</f>
        <v>Розміри: 0,8 x 0,8 м
Висота: 1,1 м.
Матерiали: метал,  крiплення  металевi, заглушки пластикові антивандальні, поліетилен еструдований багатошаровий 15 -19 мм., музичний наповнювач, порошкове фарбування металу.</v>
      </c>
      <c r="H12" s="72">
        <f ca="1">IFERROR(__xludf.DUMMYFUNCTION("""COMPUTED_VALUE"""),11490)</f>
        <v>11490</v>
      </c>
      <c r="I12" s="18">
        <f ca="1">SUMIF(Лист6!$A$2:$A1000,A12,Лист6!$I$2:$I1000)</f>
        <v>4</v>
      </c>
      <c r="J12" s="69" t="b">
        <v>1</v>
      </c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</row>
    <row r="13" spans="1:26" ht="34.5" customHeight="1" x14ac:dyDescent="0.15">
      <c r="A13" s="71" t="str">
        <f ca="1">IFERROR(__xludf.DUMMYFUNCTION("""COMPUTED_VALUE"""),"80040354")</f>
        <v>80040354</v>
      </c>
      <c r="B13" s="18" t="str">
        <f ca="1">IFERROR(VLOOKUP($A13,#REF!,2,0),"-")</f>
        <v>-</v>
      </c>
      <c r="C13" s="72" t="str">
        <f ca="1">IFERROR(__xludf.DUMMYFUNCTION("""COMPUTED_VALUE"""),"Гойдалка на пружині ""Лісний жук"" BG045")</f>
        <v>Гойдалка на пружині "Лісний жук" BG045</v>
      </c>
      <c r="D13" s="72"/>
      <c r="E13" s="72"/>
      <c r="F13" s="73">
        <f ca="1">IFERROR(__xludf.DUMMYFUNCTION("""COMPUTED_VALUE"""),11200)</f>
        <v>11200</v>
      </c>
      <c r="G13" s="72">
        <f ca="1">IFERROR(__xludf.DUMMYFUNCTION("""COMPUTED_VALUE"""),11490)</f>
        <v>11490</v>
      </c>
      <c r="H13" s="72">
        <f ca="1">IFERROR(__xludf.DUMMYFUNCTION("""COMPUTED_VALUE"""),8200)</f>
        <v>8200</v>
      </c>
      <c r="I13" s="18">
        <f ca="1">SUMIF(Лист6!$A$2:$A1000,A13,Лист6!$I$2:$I1000)</f>
        <v>4</v>
      </c>
      <c r="J13" s="69" t="b">
        <v>1</v>
      </c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34.5" customHeight="1" x14ac:dyDescent="0.15">
      <c r="A14" s="71" t="str">
        <f ca="1">IFERROR(__xludf.DUMMYFUNCTION("""COMPUTED_VALUE"""),"80040443")</f>
        <v>80040443</v>
      </c>
      <c r="B14" s="18" t="str">
        <f ca="1">IFERROR(VLOOKUP($A14,#REF!,2,0),"-")</f>
        <v>-</v>
      </c>
      <c r="C14" s="72" t="str">
        <f ca="1">IFERROR(__xludf.DUMMYFUNCTION("""COMPUTED_VALUE"""),"Гойдалка на пружині BG085")</f>
        <v>Гойдалка на пружині BG085</v>
      </c>
      <c r="D14" s="72"/>
      <c r="E14" s="72"/>
      <c r="F14" s="73">
        <f ca="1">IFERROR(__xludf.DUMMYFUNCTION("""COMPUTED_VALUE"""),12300)</f>
        <v>12300</v>
      </c>
      <c r="G14" s="72">
        <f ca="1">IFERROR(__xludf.DUMMYFUNCTION("""COMPUTED_VALUE"""),8200)</f>
        <v>8200</v>
      </c>
      <c r="H14" s="72" t="str">
        <f ca="1">IFERROR(__xludf.DUMMYFUNCTION("""COMPUTED_VALUE"""),"")</f>
        <v/>
      </c>
      <c r="I14" s="18">
        <f ca="1">SUMIF(Лист6!$A$2:$A1000,A14,Лист6!$I$2:$I1000)</f>
        <v>4</v>
      </c>
      <c r="J14" s="69" t="b">
        <v>1</v>
      </c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</row>
    <row r="15" spans="1:26" ht="34.5" customHeight="1" x14ac:dyDescent="0.15">
      <c r="A15" s="71" t="str">
        <f ca="1">IFERROR(__xludf.DUMMYFUNCTION("""COMPUTED_VALUE"""),"P")</f>
        <v>P</v>
      </c>
      <c r="B15" s="18" t="str">
        <f ca="1">IFERROR(VLOOKUP($A15,#REF!,2,0),"-")</f>
        <v>-</v>
      </c>
      <c r="C15" s="71" t="str">
        <f ca="1">IFERROR(__xludf.DUMMYFUNCTION("""COMPUTED_VALUE"""),"Піраміда канатна")</f>
        <v>Піраміда канатна</v>
      </c>
      <c r="D15" s="72"/>
      <c r="E15" s="72"/>
      <c r="F15" s="73">
        <f ca="1">IFERROR(__xludf.DUMMYFUNCTION("""COMPUTED_VALUE"""),610000)</f>
        <v>610000</v>
      </c>
      <c r="G15" s="72" t="str">
        <f ca="1">IFERROR(__xludf.DUMMYFUNCTION("""COMPUTED_VALUE"""),"")</f>
        <v/>
      </c>
      <c r="H15" s="72"/>
      <c r="I15" s="18">
        <f ca="1">SUMIF(Лист6!$A$2:$A1000,A15,Лист6!$I$2:$I1000)</f>
        <v>1</v>
      </c>
      <c r="J15" s="69" t="b">
        <v>1</v>
      </c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</row>
    <row r="16" spans="1:26" ht="28.5" customHeight="1" x14ac:dyDescent="0.15">
      <c r="A16" s="74" t="str">
        <f ca="1">IFERROR(__xludf.DUMMYFUNCTION("""COMPUTED_VALUE"""),"")</f>
        <v/>
      </c>
      <c r="B16" s="75"/>
      <c r="C16" s="74" t="str">
        <f ca="1">IFERROR(__xludf.DUMMYFUNCTION("""COMPUTED_VALUE"""),"")</f>
        <v/>
      </c>
      <c r="D16" s="74"/>
      <c r="E16" s="74"/>
      <c r="F16" s="76">
        <f ca="1">IFERROR(__xludf.DUMMYFUNCTION("""COMPUTED_VALUE"""),21000)</f>
        <v>21000</v>
      </c>
      <c r="G16" s="74"/>
      <c r="H16" s="74"/>
      <c r="I16" s="75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</row>
    <row r="17" spans="1:26" ht="13" x14ac:dyDescent="0.15">
      <c r="A17" s="70"/>
      <c r="B17" s="77"/>
      <c r="C17" s="70"/>
      <c r="D17" s="70"/>
      <c r="E17" s="70"/>
      <c r="F17" s="78">
        <f ca="1">IFERROR(__xludf.DUMMYFUNCTION("""COMPUTED_VALUE"""),72000)</f>
        <v>72000</v>
      </c>
      <c r="G17" s="70"/>
      <c r="H17" s="70"/>
      <c r="I17" s="77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</row>
    <row r="18" spans="1:26" ht="13" x14ac:dyDescent="0.15">
      <c r="A18" s="70"/>
      <c r="B18" s="77"/>
      <c r="C18" s="70"/>
      <c r="D18" s="70"/>
      <c r="E18" s="70"/>
      <c r="F18" s="78">
        <f ca="1">IFERROR(__xludf.DUMMYFUNCTION("""COMPUTED_VALUE"""),8500)</f>
        <v>8500</v>
      </c>
      <c r="G18" s="70"/>
      <c r="H18" s="70"/>
      <c r="I18" s="77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</row>
    <row r="19" spans="1:26" ht="13" x14ac:dyDescent="0.15">
      <c r="A19" s="70"/>
      <c r="B19" s="77"/>
      <c r="C19" s="70"/>
      <c r="D19" s="70"/>
      <c r="E19" s="70"/>
      <c r="F19" s="78">
        <f ca="1">IFERROR(__xludf.DUMMYFUNCTION("""COMPUTED_VALUE"""),15500)</f>
        <v>15500</v>
      </c>
      <c r="G19" s="70"/>
      <c r="H19" s="70"/>
      <c r="I19" s="77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</row>
    <row r="20" spans="1:26" ht="13" x14ac:dyDescent="0.15">
      <c r="A20" s="70"/>
      <c r="B20" s="77"/>
      <c r="C20" s="70"/>
      <c r="D20" s="70"/>
      <c r="E20" s="70"/>
      <c r="F20" s="78">
        <f ca="1">IFERROR(__xludf.DUMMYFUNCTION("""COMPUTED_VALUE"""),50000)</f>
        <v>50000</v>
      </c>
      <c r="G20" s="70"/>
      <c r="H20" s="70"/>
      <c r="I20" s="77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6" ht="13" x14ac:dyDescent="0.15">
      <c r="A21" s="70"/>
      <c r="B21" s="77"/>
      <c r="C21" s="70"/>
      <c r="D21" s="70"/>
      <c r="E21" s="70"/>
      <c r="F21" s="78">
        <f ca="1">IFERROR(__xludf.DUMMYFUNCTION("""COMPUTED_VALUE"""),1)</f>
        <v>1</v>
      </c>
      <c r="G21" s="70"/>
      <c r="H21" s="70"/>
      <c r="I21" s="77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14" x14ac:dyDescent="0.15">
      <c r="A22" s="70"/>
      <c r="B22" s="77"/>
      <c r="C22" s="70"/>
      <c r="D22" s="70"/>
      <c r="E22" s="70"/>
      <c r="F22" s="70" t="str">
        <f ca="1">IFERROR(__xludf.DUMMYFUNCTION("""COMPUTED_VALUE"""),"")</f>
        <v/>
      </c>
      <c r="G22" s="70"/>
      <c r="H22" s="70"/>
      <c r="I22" s="77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</row>
    <row r="23" spans="1:26" ht="13" x14ac:dyDescent="0.15">
      <c r="A23" s="70"/>
      <c r="B23" s="77"/>
      <c r="C23" s="70"/>
      <c r="D23" s="70"/>
      <c r="E23" s="70"/>
      <c r="F23" s="70"/>
      <c r="G23" s="70"/>
      <c r="H23" s="70"/>
      <c r="I23" s="77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6" ht="13" x14ac:dyDescent="0.15">
      <c r="A24" s="70"/>
      <c r="B24" s="77"/>
      <c r="C24" s="70"/>
      <c r="D24" s="70"/>
      <c r="E24" s="70"/>
      <c r="F24" s="70"/>
      <c r="G24" s="70"/>
      <c r="H24" s="70"/>
      <c r="I24" s="77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6" ht="13" x14ac:dyDescent="0.15">
      <c r="A25" s="70"/>
      <c r="B25" s="77"/>
      <c r="C25" s="70"/>
      <c r="D25" s="70"/>
      <c r="E25" s="70"/>
      <c r="F25" s="70"/>
      <c r="G25" s="70"/>
      <c r="H25" s="70"/>
      <c r="I25" s="77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</row>
    <row r="26" spans="1:26" ht="13" x14ac:dyDescent="0.15">
      <c r="A26" s="70"/>
      <c r="B26" s="77"/>
      <c r="C26" s="70"/>
      <c r="D26" s="70"/>
      <c r="E26" s="70"/>
      <c r="F26" s="70"/>
      <c r="G26" s="70"/>
      <c r="H26" s="70"/>
      <c r="I26" s="77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3" x14ac:dyDescent="0.15">
      <c r="A27" s="70"/>
      <c r="B27" s="77"/>
      <c r="C27" s="70"/>
      <c r="D27" s="70"/>
      <c r="E27" s="70"/>
      <c r="F27" s="70"/>
      <c r="G27" s="70"/>
      <c r="H27" s="70"/>
      <c r="I27" s="77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13" x14ac:dyDescent="0.15">
      <c r="A28" s="70"/>
      <c r="B28" s="77"/>
      <c r="C28" s="70"/>
      <c r="D28" s="70"/>
      <c r="E28" s="70"/>
      <c r="F28" s="70"/>
      <c r="G28" s="70"/>
      <c r="H28" s="70"/>
      <c r="I28" s="77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6" ht="13" x14ac:dyDescent="0.15">
      <c r="A29" s="70"/>
      <c r="B29" s="77"/>
      <c r="C29" s="70"/>
      <c r="D29" s="70"/>
      <c r="E29" s="70"/>
      <c r="F29" s="70"/>
      <c r="G29" s="70"/>
      <c r="H29" s="70"/>
      <c r="I29" s="77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</row>
    <row r="30" spans="1:26" ht="13" x14ac:dyDescent="0.15">
      <c r="A30" s="70"/>
      <c r="B30" s="77"/>
      <c r="C30" s="70"/>
      <c r="D30" s="70"/>
      <c r="E30" s="70"/>
      <c r="F30" s="70"/>
      <c r="G30" s="70"/>
      <c r="H30" s="70"/>
      <c r="I30" s="77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</row>
    <row r="31" spans="1:26" ht="13" x14ac:dyDescent="0.15">
      <c r="A31" s="70"/>
      <c r="B31" s="77"/>
      <c r="C31" s="70"/>
      <c r="D31" s="70"/>
      <c r="E31" s="70"/>
      <c r="F31" s="70"/>
      <c r="G31" s="70"/>
      <c r="H31" s="70"/>
      <c r="I31" s="77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</row>
    <row r="32" spans="1:26" ht="13" x14ac:dyDescent="0.15">
      <c r="A32" s="70"/>
      <c r="B32" s="77"/>
      <c r="C32" s="70"/>
      <c r="D32" s="70"/>
      <c r="E32" s="70"/>
      <c r="F32" s="70"/>
      <c r="G32" s="70"/>
      <c r="H32" s="70"/>
      <c r="I32" s="77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</row>
    <row r="33" spans="1:26" ht="13" x14ac:dyDescent="0.15">
      <c r="A33" s="70"/>
      <c r="B33" s="77"/>
      <c r="C33" s="70"/>
      <c r="D33" s="70"/>
      <c r="E33" s="70"/>
      <c r="F33" s="70"/>
      <c r="G33" s="70"/>
      <c r="H33" s="70"/>
      <c r="I33" s="77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</row>
    <row r="34" spans="1:26" ht="13" x14ac:dyDescent="0.15">
      <c r="A34" s="70"/>
      <c r="B34" s="77"/>
      <c r="C34" s="70"/>
      <c r="D34" s="70"/>
      <c r="E34" s="70"/>
      <c r="F34" s="70"/>
      <c r="G34" s="70"/>
      <c r="H34" s="70"/>
      <c r="I34" s="77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</row>
    <row r="35" spans="1:26" ht="13" x14ac:dyDescent="0.15">
      <c r="A35" s="70"/>
      <c r="B35" s="77"/>
      <c r="C35" s="70"/>
      <c r="D35" s="70"/>
      <c r="E35" s="70"/>
      <c r="F35" s="70"/>
      <c r="G35" s="70"/>
      <c r="H35" s="70"/>
      <c r="I35" s="77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6" ht="13" x14ac:dyDescent="0.15">
      <c r="A36" s="70"/>
      <c r="B36" s="77"/>
      <c r="C36" s="70"/>
      <c r="D36" s="70"/>
      <c r="E36" s="70"/>
      <c r="F36" s="70"/>
      <c r="G36" s="70"/>
      <c r="H36" s="70"/>
      <c r="I36" s="77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6" ht="13" x14ac:dyDescent="0.15">
      <c r="A37" s="70"/>
      <c r="B37" s="77"/>
      <c r="C37" s="70"/>
      <c r="D37" s="70"/>
      <c r="E37" s="70"/>
      <c r="F37" s="70"/>
      <c r="G37" s="70"/>
      <c r="H37" s="70"/>
      <c r="I37" s="77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</row>
    <row r="38" spans="1:26" ht="13" x14ac:dyDescent="0.15">
      <c r="A38" s="70"/>
      <c r="B38" s="77"/>
      <c r="C38" s="70"/>
      <c r="D38" s="70"/>
      <c r="E38" s="70"/>
      <c r="F38" s="70"/>
      <c r="G38" s="70"/>
      <c r="H38" s="70"/>
      <c r="I38" s="77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6" ht="13" x14ac:dyDescent="0.15">
      <c r="A39" s="70"/>
      <c r="B39" s="77"/>
      <c r="C39" s="70"/>
      <c r="D39" s="70"/>
      <c r="E39" s="70"/>
      <c r="F39" s="70"/>
      <c r="G39" s="70"/>
      <c r="H39" s="70"/>
      <c r="I39" s="77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6" ht="13" x14ac:dyDescent="0.15">
      <c r="A40" s="70"/>
      <c r="B40" s="77"/>
      <c r="C40" s="70"/>
      <c r="D40" s="70"/>
      <c r="E40" s="70"/>
      <c r="F40" s="70"/>
      <c r="G40" s="70"/>
      <c r="H40" s="70"/>
      <c r="I40" s="77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6" ht="13" x14ac:dyDescent="0.15">
      <c r="A41" s="70"/>
      <c r="B41" s="77"/>
      <c r="C41" s="70"/>
      <c r="D41" s="70"/>
      <c r="E41" s="70"/>
      <c r="F41" s="70"/>
      <c r="G41" s="70"/>
      <c r="H41" s="70"/>
      <c r="I41" s="77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6" ht="13" x14ac:dyDescent="0.15">
      <c r="A42" s="70"/>
      <c r="B42" s="77"/>
      <c r="C42" s="70"/>
      <c r="D42" s="70"/>
      <c r="E42" s="70"/>
      <c r="F42" s="70"/>
      <c r="G42" s="70"/>
      <c r="H42" s="70"/>
      <c r="I42" s="77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6" ht="13" x14ac:dyDescent="0.15">
      <c r="A43" s="70"/>
      <c r="B43" s="77"/>
      <c r="C43" s="70"/>
      <c r="D43" s="70"/>
      <c r="E43" s="70"/>
      <c r="F43" s="70"/>
      <c r="G43" s="70"/>
      <c r="H43" s="70"/>
      <c r="I43" s="77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6" ht="13" x14ac:dyDescent="0.15">
      <c r="A44" s="70"/>
      <c r="B44" s="77"/>
      <c r="C44" s="70"/>
      <c r="D44" s="70"/>
      <c r="E44" s="70"/>
      <c r="F44" s="70"/>
      <c r="G44" s="70"/>
      <c r="H44" s="70"/>
      <c r="I44" s="77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6" ht="13" x14ac:dyDescent="0.15">
      <c r="A45" s="70"/>
      <c r="B45" s="77"/>
      <c r="C45" s="70"/>
      <c r="D45" s="70"/>
      <c r="E45" s="70"/>
      <c r="F45" s="70"/>
      <c r="G45" s="70"/>
      <c r="H45" s="70"/>
      <c r="I45" s="77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6" ht="13" x14ac:dyDescent="0.15">
      <c r="A46" s="70"/>
      <c r="B46" s="77"/>
      <c r="C46" s="70"/>
      <c r="D46" s="70"/>
      <c r="E46" s="70"/>
      <c r="F46" s="70"/>
      <c r="G46" s="70"/>
      <c r="H46" s="70"/>
      <c r="I46" s="77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6" ht="13" x14ac:dyDescent="0.15">
      <c r="A47" s="70"/>
      <c r="B47" s="77"/>
      <c r="C47" s="70"/>
      <c r="D47" s="70"/>
      <c r="E47" s="70"/>
      <c r="F47" s="70"/>
      <c r="G47" s="70"/>
      <c r="H47" s="70"/>
      <c r="I47" s="77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6" ht="13" x14ac:dyDescent="0.15">
      <c r="A48" s="70"/>
      <c r="B48" s="77"/>
      <c r="C48" s="70"/>
      <c r="D48" s="70"/>
      <c r="E48" s="70"/>
      <c r="F48" s="70"/>
      <c r="G48" s="70"/>
      <c r="H48" s="70"/>
      <c r="I48" s="77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6" ht="13" x14ac:dyDescent="0.15">
      <c r="A49" s="70"/>
      <c r="B49" s="77"/>
      <c r="C49" s="70"/>
      <c r="D49" s="70"/>
      <c r="E49" s="70"/>
      <c r="F49" s="70"/>
      <c r="G49" s="70"/>
      <c r="H49" s="70"/>
      <c r="I49" s="77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</row>
    <row r="50" spans="1:26" ht="13" x14ac:dyDescent="0.15">
      <c r="A50" s="70"/>
      <c r="B50" s="77"/>
      <c r="C50" s="70"/>
      <c r="D50" s="70"/>
      <c r="E50" s="70"/>
      <c r="F50" s="70"/>
      <c r="G50" s="70"/>
      <c r="H50" s="70"/>
      <c r="I50" s="77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6" ht="13" x14ac:dyDescent="0.15">
      <c r="A51" s="70"/>
      <c r="B51" s="77"/>
      <c r="C51" s="70"/>
      <c r="D51" s="70"/>
      <c r="E51" s="70"/>
      <c r="F51" s="70"/>
      <c r="G51" s="70"/>
      <c r="H51" s="70"/>
      <c r="I51" s="77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6" ht="13" x14ac:dyDescent="0.15">
      <c r="A52" s="70"/>
      <c r="B52" s="77"/>
      <c r="C52" s="70"/>
      <c r="D52" s="70"/>
      <c r="E52" s="70"/>
      <c r="F52" s="70"/>
      <c r="G52" s="70"/>
      <c r="H52" s="70"/>
      <c r="I52" s="77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</row>
    <row r="53" spans="1:26" ht="13" x14ac:dyDescent="0.15">
      <c r="A53" s="70"/>
      <c r="B53" s="77"/>
      <c r="C53" s="70"/>
      <c r="D53" s="70"/>
      <c r="E53" s="70"/>
      <c r="F53" s="70"/>
      <c r="G53" s="70"/>
      <c r="H53" s="70"/>
      <c r="I53" s="77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spans="1:26" ht="13" x14ac:dyDescent="0.15">
      <c r="A54" s="70"/>
      <c r="B54" s="77"/>
      <c r="C54" s="70"/>
      <c r="D54" s="70"/>
      <c r="E54" s="70"/>
      <c r="F54" s="70"/>
      <c r="G54" s="70"/>
      <c r="H54" s="70"/>
      <c r="I54" s="77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spans="1:26" ht="13" x14ac:dyDescent="0.15">
      <c r="A55" s="70"/>
      <c r="B55" s="77"/>
      <c r="C55" s="70"/>
      <c r="D55" s="70"/>
      <c r="E55" s="70"/>
      <c r="F55" s="70"/>
      <c r="G55" s="70"/>
      <c r="H55" s="70"/>
      <c r="I55" s="77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spans="1:26" ht="13" x14ac:dyDescent="0.15">
      <c r="A56" s="70"/>
      <c r="B56" s="77"/>
      <c r="C56" s="70"/>
      <c r="D56" s="70"/>
      <c r="E56" s="70"/>
      <c r="F56" s="70"/>
      <c r="G56" s="70"/>
      <c r="H56" s="70"/>
      <c r="I56" s="77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6" ht="13" x14ac:dyDescent="0.15">
      <c r="A57" s="70"/>
      <c r="B57" s="77"/>
      <c r="C57" s="70"/>
      <c r="D57" s="70"/>
      <c r="E57" s="70"/>
      <c r="F57" s="70"/>
      <c r="G57" s="70"/>
      <c r="H57" s="70"/>
      <c r="I57" s="77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</row>
    <row r="58" spans="1:26" ht="13" x14ac:dyDescent="0.15">
      <c r="A58" s="70"/>
      <c r="B58" s="77"/>
      <c r="C58" s="70"/>
      <c r="D58" s="70"/>
      <c r="E58" s="70"/>
      <c r="F58" s="70"/>
      <c r="G58" s="70"/>
      <c r="H58" s="70"/>
      <c r="I58" s="77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6" ht="13" x14ac:dyDescent="0.15">
      <c r="A59" s="70"/>
      <c r="B59" s="77"/>
      <c r="C59" s="70"/>
      <c r="D59" s="70"/>
      <c r="E59" s="70"/>
      <c r="F59" s="70"/>
      <c r="G59" s="70"/>
      <c r="H59" s="70"/>
      <c r="I59" s="77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6" ht="13" x14ac:dyDescent="0.15">
      <c r="A60" s="70"/>
      <c r="B60" s="77"/>
      <c r="C60" s="70"/>
      <c r="D60" s="70"/>
      <c r="E60" s="70"/>
      <c r="F60" s="70"/>
      <c r="G60" s="70"/>
      <c r="H60" s="70"/>
      <c r="I60" s="77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6" ht="13" x14ac:dyDescent="0.15">
      <c r="A61" s="70"/>
      <c r="B61" s="77"/>
      <c r="C61" s="70"/>
      <c r="D61" s="70"/>
      <c r="E61" s="70"/>
      <c r="F61" s="70"/>
      <c r="G61" s="70"/>
      <c r="H61" s="70"/>
      <c r="I61" s="77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ht="13" x14ac:dyDescent="0.15">
      <c r="A62" s="70"/>
      <c r="B62" s="77"/>
      <c r="C62" s="70"/>
      <c r="D62" s="70"/>
      <c r="E62" s="70"/>
      <c r="F62" s="70"/>
      <c r="G62" s="70"/>
      <c r="H62" s="70"/>
      <c r="I62" s="77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ht="13" x14ac:dyDescent="0.15">
      <c r="A63" s="70"/>
      <c r="B63" s="77"/>
      <c r="C63" s="70"/>
      <c r="D63" s="70"/>
      <c r="E63" s="70"/>
      <c r="F63" s="70"/>
      <c r="G63" s="70"/>
      <c r="H63" s="70"/>
      <c r="I63" s="77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ht="13" x14ac:dyDescent="0.15">
      <c r="A64" s="70"/>
      <c r="B64" s="77"/>
      <c r="C64" s="70"/>
      <c r="D64" s="70"/>
      <c r="E64" s="70"/>
      <c r="F64" s="70"/>
      <c r="G64" s="70"/>
      <c r="H64" s="70"/>
      <c r="I64" s="77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ht="13" x14ac:dyDescent="0.15">
      <c r="A65" s="70"/>
      <c r="B65" s="77"/>
      <c r="C65" s="70"/>
      <c r="D65" s="70"/>
      <c r="E65" s="70"/>
      <c r="F65" s="70"/>
      <c r="G65" s="70"/>
      <c r="H65" s="70"/>
      <c r="I65" s="77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ht="13" x14ac:dyDescent="0.15">
      <c r="A66" s="70"/>
      <c r="B66" s="77"/>
      <c r="C66" s="70"/>
      <c r="D66" s="70"/>
      <c r="E66" s="70"/>
      <c r="F66" s="70"/>
      <c r="G66" s="70"/>
      <c r="H66" s="70"/>
      <c r="I66" s="77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6" ht="13" x14ac:dyDescent="0.15">
      <c r="A67" s="70"/>
      <c r="B67" s="77"/>
      <c r="C67" s="70"/>
      <c r="D67" s="70"/>
      <c r="E67" s="70"/>
      <c r="F67" s="70"/>
      <c r="G67" s="70"/>
      <c r="H67" s="70"/>
      <c r="I67" s="77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ht="13" x14ac:dyDescent="0.15">
      <c r="A68" s="70"/>
      <c r="B68" s="77"/>
      <c r="C68" s="70"/>
      <c r="D68" s="70"/>
      <c r="E68" s="70"/>
      <c r="F68" s="70"/>
      <c r="G68" s="70"/>
      <c r="H68" s="70"/>
      <c r="I68" s="77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ht="13" x14ac:dyDescent="0.15">
      <c r="A69" s="70"/>
      <c r="B69" s="77"/>
      <c r="C69" s="70"/>
      <c r="D69" s="70"/>
      <c r="E69" s="70"/>
      <c r="F69" s="70"/>
      <c r="G69" s="70"/>
      <c r="H69" s="70"/>
      <c r="I69" s="77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13" x14ac:dyDescent="0.15">
      <c r="A70" s="70"/>
      <c r="B70" s="77"/>
      <c r="C70" s="70"/>
      <c r="D70" s="70"/>
      <c r="E70" s="70"/>
      <c r="F70" s="70"/>
      <c r="G70" s="70"/>
      <c r="H70" s="70"/>
      <c r="I70" s="77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ht="13" x14ac:dyDescent="0.15">
      <c r="A71" s="70"/>
      <c r="B71" s="77"/>
      <c r="C71" s="70"/>
      <c r="D71" s="70"/>
      <c r="E71" s="70"/>
      <c r="F71" s="70"/>
      <c r="G71" s="70"/>
      <c r="H71" s="70"/>
      <c r="I71" s="77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ht="13" x14ac:dyDescent="0.15">
      <c r="A72" s="70"/>
      <c r="B72" s="77"/>
      <c r="C72" s="70"/>
      <c r="D72" s="70"/>
      <c r="E72" s="70"/>
      <c r="F72" s="70"/>
      <c r="G72" s="70"/>
      <c r="H72" s="70"/>
      <c r="I72" s="77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ht="13" x14ac:dyDescent="0.15">
      <c r="A73" s="70"/>
      <c r="B73" s="77"/>
      <c r="C73" s="70"/>
      <c r="D73" s="70"/>
      <c r="E73" s="70"/>
      <c r="F73" s="70"/>
      <c r="G73" s="70"/>
      <c r="H73" s="70"/>
      <c r="I73" s="77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ht="13" x14ac:dyDescent="0.15">
      <c r="A74" s="70"/>
      <c r="B74" s="77"/>
      <c r="C74" s="70"/>
      <c r="D74" s="70"/>
      <c r="E74" s="70"/>
      <c r="F74" s="70"/>
      <c r="G74" s="70"/>
      <c r="H74" s="70"/>
      <c r="I74" s="77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ht="13" x14ac:dyDescent="0.15">
      <c r="A75" s="70"/>
      <c r="B75" s="77"/>
      <c r="C75" s="70"/>
      <c r="D75" s="70"/>
      <c r="E75" s="70"/>
      <c r="F75" s="70"/>
      <c r="G75" s="70"/>
      <c r="H75" s="70"/>
      <c r="I75" s="77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ht="13" x14ac:dyDescent="0.15">
      <c r="A76" s="70"/>
      <c r="B76" s="77"/>
      <c r="C76" s="70"/>
      <c r="D76" s="70"/>
      <c r="E76" s="70"/>
      <c r="F76" s="70"/>
      <c r="G76" s="70"/>
      <c r="H76" s="70"/>
      <c r="I76" s="77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ht="13" x14ac:dyDescent="0.15">
      <c r="A77" s="70"/>
      <c r="B77" s="77"/>
      <c r="C77" s="70"/>
      <c r="D77" s="70"/>
      <c r="E77" s="70"/>
      <c r="F77" s="70"/>
      <c r="G77" s="70"/>
      <c r="H77" s="70"/>
      <c r="I77" s="77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ht="13" x14ac:dyDescent="0.15">
      <c r="A78" s="70"/>
      <c r="B78" s="77"/>
      <c r="C78" s="70"/>
      <c r="D78" s="70"/>
      <c r="E78" s="70"/>
      <c r="F78" s="70"/>
      <c r="G78" s="70"/>
      <c r="H78" s="70"/>
      <c r="I78" s="77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6" ht="13" x14ac:dyDescent="0.15">
      <c r="A79" s="70"/>
      <c r="B79" s="77"/>
      <c r="C79" s="70"/>
      <c r="D79" s="70"/>
      <c r="E79" s="70"/>
      <c r="F79" s="70"/>
      <c r="G79" s="70"/>
      <c r="H79" s="70"/>
      <c r="I79" s="77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ht="13" x14ac:dyDescent="0.15">
      <c r="A80" s="70"/>
      <c r="B80" s="77"/>
      <c r="C80" s="70"/>
      <c r="D80" s="70"/>
      <c r="E80" s="70"/>
      <c r="F80" s="70"/>
      <c r="G80" s="70"/>
      <c r="H80" s="70"/>
      <c r="I80" s="77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ht="13" x14ac:dyDescent="0.15">
      <c r="A81" s="70"/>
      <c r="B81" s="77"/>
      <c r="C81" s="70"/>
      <c r="D81" s="70"/>
      <c r="E81" s="70"/>
      <c r="F81" s="70"/>
      <c r="G81" s="70"/>
      <c r="H81" s="70"/>
      <c r="I81" s="77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ht="13" x14ac:dyDescent="0.15">
      <c r="A82" s="70"/>
      <c r="B82" s="77"/>
      <c r="C82" s="70"/>
      <c r="D82" s="70"/>
      <c r="E82" s="70"/>
      <c r="F82" s="70"/>
      <c r="G82" s="70"/>
      <c r="H82" s="70"/>
      <c r="I82" s="77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ht="13" x14ac:dyDescent="0.15">
      <c r="A83" s="70"/>
      <c r="B83" s="77"/>
      <c r="C83" s="70"/>
      <c r="D83" s="70"/>
      <c r="E83" s="70"/>
      <c r="F83" s="70"/>
      <c r="G83" s="70"/>
      <c r="H83" s="70"/>
      <c r="I83" s="77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6" ht="13" x14ac:dyDescent="0.15">
      <c r="A84" s="70"/>
      <c r="B84" s="77"/>
      <c r="C84" s="70"/>
      <c r="D84" s="70"/>
      <c r="E84" s="70"/>
      <c r="F84" s="70"/>
      <c r="G84" s="70"/>
      <c r="H84" s="70"/>
      <c r="I84" s="77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6" ht="13" x14ac:dyDescent="0.15">
      <c r="A85" s="70"/>
      <c r="B85" s="77"/>
      <c r="C85" s="70"/>
      <c r="D85" s="70"/>
      <c r="E85" s="70"/>
      <c r="F85" s="70"/>
      <c r="G85" s="70"/>
      <c r="H85" s="70"/>
      <c r="I85" s="77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1:26" ht="13" x14ac:dyDescent="0.15">
      <c r="A86" s="70"/>
      <c r="B86" s="77"/>
      <c r="C86" s="70"/>
      <c r="D86" s="70"/>
      <c r="E86" s="70"/>
      <c r="F86" s="70"/>
      <c r="G86" s="70"/>
      <c r="H86" s="70"/>
      <c r="I86" s="77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ht="13" x14ac:dyDescent="0.15">
      <c r="A87" s="70"/>
      <c r="B87" s="77"/>
      <c r="C87" s="70"/>
      <c r="D87" s="70"/>
      <c r="E87" s="70"/>
      <c r="F87" s="70"/>
      <c r="G87" s="70"/>
      <c r="H87" s="70"/>
      <c r="I87" s="77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6" ht="13" x14ac:dyDescent="0.15">
      <c r="A88" s="70"/>
      <c r="B88" s="77"/>
      <c r="C88" s="70"/>
      <c r="D88" s="70"/>
      <c r="E88" s="70"/>
      <c r="F88" s="70"/>
      <c r="G88" s="70"/>
      <c r="H88" s="70"/>
      <c r="I88" s="77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26" ht="13" x14ac:dyDescent="0.15">
      <c r="A89" s="70"/>
      <c r="B89" s="77"/>
      <c r="C89" s="70"/>
      <c r="D89" s="70"/>
      <c r="E89" s="70"/>
      <c r="F89" s="70"/>
      <c r="G89" s="70"/>
      <c r="H89" s="70"/>
      <c r="I89" s="77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26" ht="13" x14ac:dyDescent="0.15">
      <c r="A90" s="70"/>
      <c r="B90" s="77"/>
      <c r="C90" s="70"/>
      <c r="D90" s="70"/>
      <c r="E90" s="70"/>
      <c r="F90" s="70"/>
      <c r="G90" s="70"/>
      <c r="H90" s="70"/>
      <c r="I90" s="77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</row>
    <row r="91" spans="1:26" ht="13" x14ac:dyDescent="0.15">
      <c r="A91" s="70"/>
      <c r="B91" s="77"/>
      <c r="C91" s="70"/>
      <c r="D91" s="70"/>
      <c r="E91" s="70"/>
      <c r="F91" s="70"/>
      <c r="G91" s="70"/>
      <c r="H91" s="70"/>
      <c r="I91" s="77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6" ht="13" x14ac:dyDescent="0.15">
      <c r="A92" s="70"/>
      <c r="B92" s="77"/>
      <c r="C92" s="70"/>
      <c r="D92" s="70"/>
      <c r="E92" s="70"/>
      <c r="F92" s="70"/>
      <c r="G92" s="70"/>
      <c r="H92" s="70"/>
      <c r="I92" s="77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6" ht="13" x14ac:dyDescent="0.15">
      <c r="A93" s="70"/>
      <c r="B93" s="77"/>
      <c r="C93" s="70"/>
      <c r="D93" s="70"/>
      <c r="E93" s="70"/>
      <c r="F93" s="70"/>
      <c r="G93" s="70"/>
      <c r="H93" s="70"/>
      <c r="I93" s="77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6" ht="13" x14ac:dyDescent="0.15">
      <c r="A94" s="70"/>
      <c r="B94" s="77"/>
      <c r="C94" s="70"/>
      <c r="D94" s="70"/>
      <c r="E94" s="70"/>
      <c r="F94" s="70"/>
      <c r="G94" s="70"/>
      <c r="H94" s="70"/>
      <c r="I94" s="77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6" ht="13" x14ac:dyDescent="0.15">
      <c r="A95" s="70"/>
      <c r="B95" s="77"/>
      <c r="C95" s="70"/>
      <c r="D95" s="70"/>
      <c r="E95" s="70"/>
      <c r="F95" s="70"/>
      <c r="G95" s="70"/>
      <c r="H95" s="70"/>
      <c r="I95" s="77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6" ht="13" x14ac:dyDescent="0.15">
      <c r="A96" s="70"/>
      <c r="B96" s="77"/>
      <c r="C96" s="70"/>
      <c r="D96" s="70"/>
      <c r="E96" s="70"/>
      <c r="F96" s="70"/>
      <c r="G96" s="70"/>
      <c r="H96" s="70"/>
      <c r="I96" s="77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6" ht="13" x14ac:dyDescent="0.15">
      <c r="A97" s="70"/>
      <c r="B97" s="77"/>
      <c r="C97" s="70"/>
      <c r="D97" s="70"/>
      <c r="E97" s="70"/>
      <c r="F97" s="70"/>
      <c r="G97" s="70"/>
      <c r="H97" s="70"/>
      <c r="I97" s="77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ht="13" x14ac:dyDescent="0.15">
      <c r="A98" s="70"/>
      <c r="B98" s="77"/>
      <c r="C98" s="70"/>
      <c r="D98" s="70"/>
      <c r="E98" s="70"/>
      <c r="F98" s="70"/>
      <c r="G98" s="70"/>
      <c r="H98" s="70"/>
      <c r="I98" s="77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ht="13" x14ac:dyDescent="0.15">
      <c r="A99" s="70"/>
      <c r="B99" s="77"/>
      <c r="C99" s="70"/>
      <c r="D99" s="70"/>
      <c r="E99" s="70"/>
      <c r="F99" s="70"/>
      <c r="G99" s="70"/>
      <c r="H99" s="70"/>
      <c r="I99" s="77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3" x14ac:dyDescent="0.15">
      <c r="A100" s="70"/>
      <c r="B100" s="77"/>
      <c r="C100" s="70"/>
      <c r="D100" s="70"/>
      <c r="E100" s="70"/>
      <c r="F100" s="70"/>
      <c r="G100" s="70"/>
      <c r="H100" s="70"/>
      <c r="I100" s="77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3" x14ac:dyDescent="0.15">
      <c r="A101" s="70"/>
      <c r="B101" s="77"/>
      <c r="C101" s="70"/>
      <c r="D101" s="70"/>
      <c r="E101" s="70"/>
      <c r="F101" s="70"/>
      <c r="G101" s="70"/>
      <c r="H101" s="70"/>
      <c r="I101" s="77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ht="13" x14ac:dyDescent="0.15">
      <c r="A102" s="70"/>
      <c r="B102" s="77"/>
      <c r="C102" s="70"/>
      <c r="D102" s="70"/>
      <c r="E102" s="70"/>
      <c r="F102" s="70"/>
      <c r="G102" s="70"/>
      <c r="H102" s="70"/>
      <c r="I102" s="77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ht="13" x14ac:dyDescent="0.15">
      <c r="A103" s="70"/>
      <c r="B103" s="77"/>
      <c r="C103" s="70"/>
      <c r="D103" s="70"/>
      <c r="E103" s="70"/>
      <c r="F103" s="70"/>
      <c r="G103" s="70"/>
      <c r="H103" s="70"/>
      <c r="I103" s="77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6" ht="13" x14ac:dyDescent="0.15">
      <c r="A104" s="70"/>
      <c r="B104" s="77"/>
      <c r="C104" s="70"/>
      <c r="D104" s="70"/>
      <c r="E104" s="70"/>
      <c r="F104" s="70"/>
      <c r="G104" s="70"/>
      <c r="H104" s="70"/>
      <c r="I104" s="77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6" ht="13" x14ac:dyDescent="0.15">
      <c r="A105" s="70"/>
      <c r="B105" s="77"/>
      <c r="C105" s="70"/>
      <c r="D105" s="70"/>
      <c r="E105" s="70"/>
      <c r="F105" s="70"/>
      <c r="G105" s="70"/>
      <c r="H105" s="70"/>
      <c r="I105" s="77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6" ht="13" x14ac:dyDescent="0.15">
      <c r="A106" s="70"/>
      <c r="B106" s="77"/>
      <c r="C106" s="70"/>
      <c r="D106" s="70"/>
      <c r="E106" s="70"/>
      <c r="F106" s="70"/>
      <c r="G106" s="70"/>
      <c r="H106" s="70"/>
      <c r="I106" s="77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ht="13" x14ac:dyDescent="0.15">
      <c r="A107" s="70"/>
      <c r="B107" s="77"/>
      <c r="C107" s="70"/>
      <c r="D107" s="70"/>
      <c r="E107" s="70"/>
      <c r="F107" s="70"/>
      <c r="G107" s="70"/>
      <c r="H107" s="70"/>
      <c r="I107" s="77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ht="13" x14ac:dyDescent="0.15">
      <c r="A108" s="70"/>
      <c r="B108" s="77"/>
      <c r="C108" s="70"/>
      <c r="D108" s="70"/>
      <c r="E108" s="70"/>
      <c r="F108" s="70"/>
      <c r="G108" s="70"/>
      <c r="H108" s="70"/>
      <c r="I108" s="77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ht="13" x14ac:dyDescent="0.15">
      <c r="A109" s="70"/>
      <c r="B109" s="77"/>
      <c r="C109" s="70"/>
      <c r="D109" s="70"/>
      <c r="E109" s="70"/>
      <c r="F109" s="70"/>
      <c r="G109" s="70"/>
      <c r="H109" s="70"/>
      <c r="I109" s="77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ht="13" x14ac:dyDescent="0.15">
      <c r="A110" s="70"/>
      <c r="B110" s="77"/>
      <c r="C110" s="70"/>
      <c r="D110" s="70"/>
      <c r="E110" s="70"/>
      <c r="F110" s="70"/>
      <c r="G110" s="70"/>
      <c r="H110" s="70"/>
      <c r="I110" s="77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ht="13" x14ac:dyDescent="0.15">
      <c r="A111" s="70"/>
      <c r="B111" s="77"/>
      <c r="C111" s="70"/>
      <c r="D111" s="70"/>
      <c r="E111" s="70"/>
      <c r="F111" s="70"/>
      <c r="G111" s="70"/>
      <c r="H111" s="70"/>
      <c r="I111" s="77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ht="13" x14ac:dyDescent="0.15">
      <c r="A112" s="70"/>
      <c r="B112" s="77"/>
      <c r="C112" s="70"/>
      <c r="D112" s="70"/>
      <c r="E112" s="70"/>
      <c r="F112" s="70"/>
      <c r="G112" s="70"/>
      <c r="H112" s="70"/>
      <c r="I112" s="77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ht="13" x14ac:dyDescent="0.15">
      <c r="A113" s="70"/>
      <c r="B113" s="77"/>
      <c r="C113" s="70"/>
      <c r="D113" s="70"/>
      <c r="E113" s="70"/>
      <c r="F113" s="70"/>
      <c r="G113" s="70"/>
      <c r="H113" s="70"/>
      <c r="I113" s="77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3" x14ac:dyDescent="0.15">
      <c r="A114" s="70"/>
      <c r="B114" s="77"/>
      <c r="C114" s="70"/>
      <c r="D114" s="70"/>
      <c r="E114" s="70"/>
      <c r="F114" s="70"/>
      <c r="G114" s="70"/>
      <c r="H114" s="70"/>
      <c r="I114" s="77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ht="13" x14ac:dyDescent="0.15">
      <c r="A115" s="70"/>
      <c r="B115" s="77"/>
      <c r="C115" s="70"/>
      <c r="D115" s="70"/>
      <c r="E115" s="70"/>
      <c r="F115" s="70"/>
      <c r="G115" s="70"/>
      <c r="H115" s="70"/>
      <c r="I115" s="77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ht="13" x14ac:dyDescent="0.15">
      <c r="A116" s="70"/>
      <c r="B116" s="77"/>
      <c r="C116" s="70"/>
      <c r="D116" s="70"/>
      <c r="E116" s="70"/>
      <c r="F116" s="70"/>
      <c r="G116" s="70"/>
      <c r="H116" s="70"/>
      <c r="I116" s="77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6" ht="13" x14ac:dyDescent="0.15">
      <c r="A117" s="70"/>
      <c r="B117" s="77"/>
      <c r="C117" s="70"/>
      <c r="D117" s="70"/>
      <c r="E117" s="70"/>
      <c r="F117" s="70"/>
      <c r="G117" s="70"/>
      <c r="H117" s="70"/>
      <c r="I117" s="77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ht="13" x14ac:dyDescent="0.15">
      <c r="A118" s="70"/>
      <c r="B118" s="77"/>
      <c r="C118" s="70"/>
      <c r="D118" s="70"/>
      <c r="E118" s="70"/>
      <c r="F118" s="70"/>
      <c r="G118" s="70"/>
      <c r="H118" s="70"/>
      <c r="I118" s="77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ht="13" x14ac:dyDescent="0.15">
      <c r="A119" s="70"/>
      <c r="B119" s="77"/>
      <c r="C119" s="70"/>
      <c r="D119" s="70"/>
      <c r="E119" s="70"/>
      <c r="F119" s="70"/>
      <c r="G119" s="70"/>
      <c r="H119" s="70"/>
      <c r="I119" s="77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ht="13" x14ac:dyDescent="0.15">
      <c r="A120" s="70"/>
      <c r="B120" s="77"/>
      <c r="C120" s="70"/>
      <c r="D120" s="70"/>
      <c r="E120" s="70"/>
      <c r="F120" s="70"/>
      <c r="G120" s="70"/>
      <c r="H120" s="70"/>
      <c r="I120" s="77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ht="13" x14ac:dyDescent="0.15">
      <c r="A121" s="70"/>
      <c r="B121" s="77"/>
      <c r="C121" s="70"/>
      <c r="D121" s="70"/>
      <c r="E121" s="70"/>
      <c r="F121" s="70"/>
      <c r="G121" s="70"/>
      <c r="H121" s="70"/>
      <c r="I121" s="77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ht="13" x14ac:dyDescent="0.15">
      <c r="A122" s="70"/>
      <c r="B122" s="77"/>
      <c r="C122" s="70"/>
      <c r="D122" s="70"/>
      <c r="E122" s="70"/>
      <c r="F122" s="70"/>
      <c r="G122" s="70"/>
      <c r="H122" s="70"/>
      <c r="I122" s="77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ht="13" x14ac:dyDescent="0.15">
      <c r="A123" s="70"/>
      <c r="B123" s="77"/>
      <c r="C123" s="70"/>
      <c r="D123" s="70"/>
      <c r="E123" s="70"/>
      <c r="F123" s="70"/>
      <c r="G123" s="70"/>
      <c r="H123" s="70"/>
      <c r="I123" s="77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ht="13" x14ac:dyDescent="0.15">
      <c r="A124" s="70"/>
      <c r="B124" s="77"/>
      <c r="C124" s="70"/>
      <c r="D124" s="70"/>
      <c r="E124" s="70"/>
      <c r="F124" s="70"/>
      <c r="G124" s="70"/>
      <c r="H124" s="70"/>
      <c r="I124" s="77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ht="13" x14ac:dyDescent="0.15">
      <c r="A125" s="70"/>
      <c r="B125" s="77"/>
      <c r="C125" s="70"/>
      <c r="D125" s="70"/>
      <c r="E125" s="70"/>
      <c r="F125" s="70"/>
      <c r="G125" s="70"/>
      <c r="H125" s="70"/>
      <c r="I125" s="77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ht="13" x14ac:dyDescent="0.15">
      <c r="A126" s="70"/>
      <c r="B126" s="77"/>
      <c r="C126" s="70"/>
      <c r="D126" s="70"/>
      <c r="E126" s="70"/>
      <c r="F126" s="70"/>
      <c r="G126" s="70"/>
      <c r="H126" s="70"/>
      <c r="I126" s="77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ht="13" x14ac:dyDescent="0.15">
      <c r="A127" s="70"/>
      <c r="B127" s="77"/>
      <c r="C127" s="70"/>
      <c r="D127" s="70"/>
      <c r="E127" s="70"/>
      <c r="F127" s="70"/>
      <c r="G127" s="70"/>
      <c r="H127" s="70"/>
      <c r="I127" s="77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ht="13" x14ac:dyDescent="0.15">
      <c r="A128" s="70"/>
      <c r="B128" s="77"/>
      <c r="C128" s="70"/>
      <c r="D128" s="70"/>
      <c r="E128" s="70"/>
      <c r="F128" s="70"/>
      <c r="G128" s="70"/>
      <c r="H128" s="70"/>
      <c r="I128" s="77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ht="13" x14ac:dyDescent="0.15">
      <c r="A129" s="70"/>
      <c r="B129" s="77"/>
      <c r="C129" s="70"/>
      <c r="D129" s="70"/>
      <c r="E129" s="70"/>
      <c r="F129" s="70"/>
      <c r="G129" s="70"/>
      <c r="H129" s="70"/>
      <c r="I129" s="77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ht="13" x14ac:dyDescent="0.15">
      <c r="A130" s="70"/>
      <c r="B130" s="77"/>
      <c r="C130" s="70"/>
      <c r="D130" s="70"/>
      <c r="E130" s="70"/>
      <c r="F130" s="70"/>
      <c r="G130" s="70"/>
      <c r="H130" s="70"/>
      <c r="I130" s="77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ht="13" x14ac:dyDescent="0.15">
      <c r="A131" s="70"/>
      <c r="B131" s="77"/>
      <c r="C131" s="70"/>
      <c r="D131" s="70"/>
      <c r="E131" s="70"/>
      <c r="F131" s="70"/>
      <c r="G131" s="70"/>
      <c r="H131" s="70"/>
      <c r="I131" s="77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ht="13" x14ac:dyDescent="0.15">
      <c r="A132" s="70"/>
      <c r="B132" s="77"/>
      <c r="C132" s="70"/>
      <c r="D132" s="70"/>
      <c r="E132" s="70"/>
      <c r="F132" s="70"/>
      <c r="G132" s="70"/>
      <c r="H132" s="70"/>
      <c r="I132" s="77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ht="13" x14ac:dyDescent="0.15">
      <c r="A133" s="70"/>
      <c r="B133" s="77"/>
      <c r="C133" s="70"/>
      <c r="D133" s="70"/>
      <c r="E133" s="70"/>
      <c r="F133" s="70"/>
      <c r="G133" s="70"/>
      <c r="H133" s="70"/>
      <c r="I133" s="77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ht="13" x14ac:dyDescent="0.15">
      <c r="A134" s="70"/>
      <c r="B134" s="77"/>
      <c r="C134" s="70"/>
      <c r="D134" s="70"/>
      <c r="E134" s="70"/>
      <c r="F134" s="70"/>
      <c r="G134" s="70"/>
      <c r="H134" s="70"/>
      <c r="I134" s="77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ht="13" x14ac:dyDescent="0.15">
      <c r="A135" s="70"/>
      <c r="B135" s="77"/>
      <c r="C135" s="70"/>
      <c r="D135" s="70"/>
      <c r="E135" s="70"/>
      <c r="F135" s="70"/>
      <c r="G135" s="70"/>
      <c r="H135" s="70"/>
      <c r="I135" s="77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ht="13" x14ac:dyDescent="0.15">
      <c r="A136" s="70"/>
      <c r="B136" s="77"/>
      <c r="C136" s="70"/>
      <c r="D136" s="70"/>
      <c r="E136" s="70"/>
      <c r="F136" s="70"/>
      <c r="G136" s="70"/>
      <c r="H136" s="70"/>
      <c r="I136" s="77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ht="13" x14ac:dyDescent="0.15">
      <c r="A137" s="70"/>
      <c r="B137" s="77"/>
      <c r="C137" s="70"/>
      <c r="D137" s="70"/>
      <c r="E137" s="70"/>
      <c r="F137" s="70"/>
      <c r="G137" s="70"/>
      <c r="H137" s="70"/>
      <c r="I137" s="77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ht="13" x14ac:dyDescent="0.15">
      <c r="A138" s="70"/>
      <c r="B138" s="77"/>
      <c r="C138" s="70"/>
      <c r="D138" s="70"/>
      <c r="E138" s="70"/>
      <c r="F138" s="70"/>
      <c r="G138" s="70"/>
      <c r="H138" s="70"/>
      <c r="I138" s="77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ht="13" x14ac:dyDescent="0.15">
      <c r="A139" s="70"/>
      <c r="B139" s="77"/>
      <c r="C139" s="70"/>
      <c r="D139" s="70"/>
      <c r="E139" s="70"/>
      <c r="F139" s="70"/>
      <c r="G139" s="70"/>
      <c r="H139" s="70"/>
      <c r="I139" s="77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ht="13" x14ac:dyDescent="0.15">
      <c r="A140" s="70"/>
      <c r="B140" s="77"/>
      <c r="C140" s="70"/>
      <c r="D140" s="70"/>
      <c r="E140" s="70"/>
      <c r="F140" s="70"/>
      <c r="G140" s="70"/>
      <c r="H140" s="70"/>
      <c r="I140" s="77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ht="13" x14ac:dyDescent="0.15">
      <c r="A141" s="70"/>
      <c r="B141" s="77"/>
      <c r="C141" s="70"/>
      <c r="D141" s="70"/>
      <c r="E141" s="70"/>
      <c r="F141" s="70"/>
      <c r="G141" s="70"/>
      <c r="H141" s="70"/>
      <c r="I141" s="77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ht="13" x14ac:dyDescent="0.15">
      <c r="A142" s="70"/>
      <c r="B142" s="77"/>
      <c r="C142" s="70"/>
      <c r="D142" s="70"/>
      <c r="E142" s="70"/>
      <c r="F142" s="70"/>
      <c r="G142" s="70"/>
      <c r="H142" s="70"/>
      <c r="I142" s="77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ht="13" x14ac:dyDescent="0.15">
      <c r="A143" s="70"/>
      <c r="B143" s="77"/>
      <c r="C143" s="70"/>
      <c r="D143" s="70"/>
      <c r="E143" s="70"/>
      <c r="F143" s="70"/>
      <c r="G143" s="70"/>
      <c r="H143" s="70"/>
      <c r="I143" s="77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ht="13" x14ac:dyDescent="0.15">
      <c r="A144" s="70"/>
      <c r="B144" s="77"/>
      <c r="C144" s="70"/>
      <c r="D144" s="70"/>
      <c r="E144" s="70"/>
      <c r="F144" s="70"/>
      <c r="G144" s="70"/>
      <c r="H144" s="70"/>
      <c r="I144" s="77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6" ht="13" x14ac:dyDescent="0.15">
      <c r="A145" s="70"/>
      <c r="B145" s="77"/>
      <c r="C145" s="70"/>
      <c r="D145" s="70"/>
      <c r="E145" s="70"/>
      <c r="F145" s="70"/>
      <c r="G145" s="70"/>
      <c r="H145" s="70"/>
      <c r="I145" s="77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6" ht="13" x14ac:dyDescent="0.15">
      <c r="A146" s="70"/>
      <c r="B146" s="77"/>
      <c r="C146" s="70"/>
      <c r="D146" s="70"/>
      <c r="E146" s="70"/>
      <c r="F146" s="70"/>
      <c r="G146" s="70"/>
      <c r="H146" s="70"/>
      <c r="I146" s="77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6" ht="13" x14ac:dyDescent="0.15">
      <c r="A147" s="70"/>
      <c r="B147" s="77"/>
      <c r="C147" s="70"/>
      <c r="D147" s="70"/>
      <c r="E147" s="70"/>
      <c r="F147" s="70"/>
      <c r="G147" s="70"/>
      <c r="H147" s="70"/>
      <c r="I147" s="77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6" ht="13" x14ac:dyDescent="0.15">
      <c r="A148" s="70"/>
      <c r="B148" s="77"/>
      <c r="C148" s="70"/>
      <c r="D148" s="70"/>
      <c r="E148" s="70"/>
      <c r="F148" s="70"/>
      <c r="G148" s="70"/>
      <c r="H148" s="70"/>
      <c r="I148" s="77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6" ht="13" x14ac:dyDescent="0.15">
      <c r="A149" s="70"/>
      <c r="B149" s="77"/>
      <c r="C149" s="70"/>
      <c r="D149" s="70"/>
      <c r="E149" s="70"/>
      <c r="F149" s="70"/>
      <c r="G149" s="70"/>
      <c r="H149" s="70"/>
      <c r="I149" s="77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6" ht="13" x14ac:dyDescent="0.15">
      <c r="A150" s="70"/>
      <c r="B150" s="77"/>
      <c r="C150" s="70"/>
      <c r="D150" s="70"/>
      <c r="E150" s="70"/>
      <c r="F150" s="70"/>
      <c r="G150" s="70"/>
      <c r="H150" s="70"/>
      <c r="I150" s="77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ht="13" x14ac:dyDescent="0.15">
      <c r="A151" s="70"/>
      <c r="B151" s="77"/>
      <c r="C151" s="70"/>
      <c r="D151" s="70"/>
      <c r="E151" s="70"/>
      <c r="F151" s="70"/>
      <c r="G151" s="70"/>
      <c r="H151" s="70"/>
      <c r="I151" s="77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6" ht="13" x14ac:dyDescent="0.15">
      <c r="A152" s="70"/>
      <c r="B152" s="77"/>
      <c r="C152" s="70"/>
      <c r="D152" s="70"/>
      <c r="E152" s="70"/>
      <c r="F152" s="70"/>
      <c r="G152" s="70"/>
      <c r="H152" s="70"/>
      <c r="I152" s="77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6" ht="13" x14ac:dyDescent="0.15">
      <c r="A153" s="70"/>
      <c r="B153" s="77"/>
      <c r="C153" s="70"/>
      <c r="D153" s="70"/>
      <c r="E153" s="70"/>
      <c r="F153" s="70"/>
      <c r="G153" s="70"/>
      <c r="H153" s="70"/>
      <c r="I153" s="77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</row>
    <row r="154" spans="1:26" ht="13" x14ac:dyDescent="0.15">
      <c r="A154" s="70"/>
      <c r="B154" s="77"/>
      <c r="C154" s="70"/>
      <c r="D154" s="70"/>
      <c r="E154" s="70"/>
      <c r="F154" s="70"/>
      <c r="G154" s="70"/>
      <c r="H154" s="70"/>
      <c r="I154" s="77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</row>
    <row r="155" spans="1:26" ht="13" x14ac:dyDescent="0.15">
      <c r="A155" s="70"/>
      <c r="B155" s="77"/>
      <c r="C155" s="70"/>
      <c r="D155" s="70"/>
      <c r="E155" s="70"/>
      <c r="F155" s="70"/>
      <c r="G155" s="70"/>
      <c r="H155" s="70"/>
      <c r="I155" s="77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6" ht="13" x14ac:dyDescent="0.15">
      <c r="A156" s="70"/>
      <c r="B156" s="77"/>
      <c r="C156" s="70"/>
      <c r="D156" s="70"/>
      <c r="E156" s="70"/>
      <c r="F156" s="70"/>
      <c r="G156" s="70"/>
      <c r="H156" s="70"/>
      <c r="I156" s="77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6" ht="13" x14ac:dyDescent="0.15">
      <c r="A157" s="70"/>
      <c r="B157" s="77"/>
      <c r="C157" s="70"/>
      <c r="D157" s="70"/>
      <c r="E157" s="70"/>
      <c r="F157" s="70"/>
      <c r="G157" s="70"/>
      <c r="H157" s="70"/>
      <c r="I157" s="77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6" ht="13" x14ac:dyDescent="0.15">
      <c r="A158" s="70"/>
      <c r="B158" s="77"/>
      <c r="C158" s="70"/>
      <c r="D158" s="70"/>
      <c r="E158" s="70"/>
      <c r="F158" s="70"/>
      <c r="G158" s="70"/>
      <c r="H158" s="70"/>
      <c r="I158" s="77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6" ht="13" x14ac:dyDescent="0.15">
      <c r="A159" s="70"/>
      <c r="B159" s="77"/>
      <c r="C159" s="70"/>
      <c r="D159" s="70"/>
      <c r="E159" s="70"/>
      <c r="F159" s="70"/>
      <c r="G159" s="70"/>
      <c r="H159" s="70"/>
      <c r="I159" s="77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ht="13" x14ac:dyDescent="0.15">
      <c r="A160" s="70"/>
      <c r="B160" s="77"/>
      <c r="C160" s="70"/>
      <c r="D160" s="70"/>
      <c r="E160" s="70"/>
      <c r="F160" s="70"/>
      <c r="G160" s="70"/>
      <c r="H160" s="70"/>
      <c r="I160" s="77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ht="13" x14ac:dyDescent="0.15">
      <c r="A161" s="70"/>
      <c r="B161" s="77"/>
      <c r="C161" s="70"/>
      <c r="D161" s="70"/>
      <c r="E161" s="70"/>
      <c r="F161" s="70"/>
      <c r="G161" s="70"/>
      <c r="H161" s="70"/>
      <c r="I161" s="77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ht="13" x14ac:dyDescent="0.15">
      <c r="A162" s="70"/>
      <c r="B162" s="77"/>
      <c r="C162" s="70"/>
      <c r="D162" s="70"/>
      <c r="E162" s="70"/>
      <c r="F162" s="70"/>
      <c r="G162" s="70"/>
      <c r="H162" s="70"/>
      <c r="I162" s="77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ht="13" x14ac:dyDescent="0.15">
      <c r="A163" s="70"/>
      <c r="B163" s="77"/>
      <c r="C163" s="70"/>
      <c r="D163" s="70"/>
      <c r="E163" s="70"/>
      <c r="F163" s="70"/>
      <c r="G163" s="70"/>
      <c r="H163" s="70"/>
      <c r="I163" s="77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ht="13" x14ac:dyDescent="0.15">
      <c r="A164" s="70"/>
      <c r="B164" s="77"/>
      <c r="C164" s="70"/>
      <c r="D164" s="70"/>
      <c r="E164" s="70"/>
      <c r="F164" s="70"/>
      <c r="G164" s="70"/>
      <c r="H164" s="70"/>
      <c r="I164" s="77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ht="13" x14ac:dyDescent="0.15">
      <c r="A165" s="70"/>
      <c r="B165" s="77"/>
      <c r="C165" s="70"/>
      <c r="D165" s="70"/>
      <c r="E165" s="70"/>
      <c r="F165" s="70"/>
      <c r="G165" s="70"/>
      <c r="H165" s="70"/>
      <c r="I165" s="77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ht="13" x14ac:dyDescent="0.15">
      <c r="A166" s="70"/>
      <c r="B166" s="77"/>
      <c r="C166" s="70"/>
      <c r="D166" s="70"/>
      <c r="E166" s="70"/>
      <c r="F166" s="70"/>
      <c r="G166" s="70"/>
      <c r="H166" s="70"/>
      <c r="I166" s="77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ht="13" x14ac:dyDescent="0.15">
      <c r="A167" s="70"/>
      <c r="B167" s="77"/>
      <c r="C167" s="70"/>
      <c r="D167" s="70"/>
      <c r="E167" s="70"/>
      <c r="F167" s="70"/>
      <c r="G167" s="70"/>
      <c r="H167" s="70"/>
      <c r="I167" s="77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ht="13" x14ac:dyDescent="0.15">
      <c r="A168" s="70"/>
      <c r="B168" s="77"/>
      <c r="C168" s="70"/>
      <c r="D168" s="70"/>
      <c r="E168" s="70"/>
      <c r="F168" s="70"/>
      <c r="G168" s="70"/>
      <c r="H168" s="70"/>
      <c r="I168" s="77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ht="13" x14ac:dyDescent="0.15">
      <c r="A169" s="70"/>
      <c r="B169" s="77"/>
      <c r="C169" s="70"/>
      <c r="D169" s="70"/>
      <c r="E169" s="70"/>
      <c r="F169" s="70"/>
      <c r="G169" s="70"/>
      <c r="H169" s="70"/>
      <c r="I169" s="77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ht="13" x14ac:dyDescent="0.15">
      <c r="A170" s="70"/>
      <c r="B170" s="77"/>
      <c r="C170" s="70"/>
      <c r="D170" s="70"/>
      <c r="E170" s="70"/>
      <c r="F170" s="70"/>
      <c r="G170" s="70"/>
      <c r="H170" s="70"/>
      <c r="I170" s="77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ht="13" x14ac:dyDescent="0.15">
      <c r="A171" s="70"/>
      <c r="B171" s="77"/>
      <c r="C171" s="70"/>
      <c r="D171" s="70"/>
      <c r="E171" s="70"/>
      <c r="F171" s="70"/>
      <c r="G171" s="70"/>
      <c r="H171" s="70"/>
      <c r="I171" s="77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ht="13" x14ac:dyDescent="0.15">
      <c r="A172" s="70"/>
      <c r="B172" s="77"/>
      <c r="C172" s="70"/>
      <c r="D172" s="70"/>
      <c r="E172" s="70"/>
      <c r="F172" s="70"/>
      <c r="G172" s="70"/>
      <c r="H172" s="70"/>
      <c r="I172" s="77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ht="13" x14ac:dyDescent="0.15">
      <c r="A173" s="70"/>
      <c r="B173" s="77"/>
      <c r="C173" s="70"/>
      <c r="D173" s="70"/>
      <c r="E173" s="70"/>
      <c r="F173" s="70"/>
      <c r="G173" s="70"/>
      <c r="H173" s="70"/>
      <c r="I173" s="77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ht="13" x14ac:dyDescent="0.15">
      <c r="A174" s="70"/>
      <c r="B174" s="77"/>
      <c r="C174" s="70"/>
      <c r="D174" s="70"/>
      <c r="E174" s="70"/>
      <c r="F174" s="70"/>
      <c r="G174" s="70"/>
      <c r="H174" s="70"/>
      <c r="I174" s="77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ht="13" x14ac:dyDescent="0.15">
      <c r="A175" s="70"/>
      <c r="B175" s="77"/>
      <c r="C175" s="70"/>
      <c r="D175" s="70"/>
      <c r="E175" s="70"/>
      <c r="F175" s="70"/>
      <c r="G175" s="70"/>
      <c r="H175" s="70"/>
      <c r="I175" s="77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ht="13" x14ac:dyDescent="0.15">
      <c r="A176" s="70"/>
      <c r="B176" s="77"/>
      <c r="C176" s="70"/>
      <c r="D176" s="70"/>
      <c r="E176" s="70"/>
      <c r="F176" s="70"/>
      <c r="G176" s="70"/>
      <c r="H176" s="70"/>
      <c r="I176" s="77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ht="13" x14ac:dyDescent="0.15">
      <c r="A177" s="70"/>
      <c r="B177" s="77"/>
      <c r="C177" s="70"/>
      <c r="D177" s="70"/>
      <c r="E177" s="70"/>
      <c r="F177" s="70"/>
      <c r="G177" s="70"/>
      <c r="H177" s="70"/>
      <c r="I177" s="77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ht="13" x14ac:dyDescent="0.15">
      <c r="A178" s="70"/>
      <c r="B178" s="77"/>
      <c r="C178" s="70"/>
      <c r="D178" s="70"/>
      <c r="E178" s="70"/>
      <c r="F178" s="70"/>
      <c r="G178" s="70"/>
      <c r="H178" s="70"/>
      <c r="I178" s="77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ht="13" x14ac:dyDescent="0.15">
      <c r="A179" s="70"/>
      <c r="B179" s="77"/>
      <c r="C179" s="70"/>
      <c r="D179" s="70"/>
      <c r="E179" s="70"/>
      <c r="F179" s="70"/>
      <c r="G179" s="70"/>
      <c r="H179" s="70"/>
      <c r="I179" s="77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ht="13" x14ac:dyDescent="0.15">
      <c r="A180" s="70"/>
      <c r="B180" s="77"/>
      <c r="C180" s="70"/>
      <c r="D180" s="70"/>
      <c r="E180" s="70"/>
      <c r="F180" s="70"/>
      <c r="G180" s="70"/>
      <c r="H180" s="70"/>
      <c r="I180" s="77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ht="13" x14ac:dyDescent="0.15">
      <c r="A181" s="70"/>
      <c r="B181" s="77"/>
      <c r="C181" s="70"/>
      <c r="D181" s="70"/>
      <c r="E181" s="70"/>
      <c r="F181" s="70"/>
      <c r="G181" s="70"/>
      <c r="H181" s="70"/>
      <c r="I181" s="77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6" ht="13" x14ac:dyDescent="0.15">
      <c r="A182" s="70"/>
      <c r="B182" s="77"/>
      <c r="C182" s="70"/>
      <c r="D182" s="70"/>
      <c r="E182" s="70"/>
      <c r="F182" s="70"/>
      <c r="G182" s="70"/>
      <c r="H182" s="70"/>
      <c r="I182" s="77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ht="13" x14ac:dyDescent="0.15">
      <c r="A183" s="70"/>
      <c r="B183" s="77"/>
      <c r="C183" s="70"/>
      <c r="D183" s="70"/>
      <c r="E183" s="70"/>
      <c r="F183" s="70"/>
      <c r="G183" s="70"/>
      <c r="H183" s="70"/>
      <c r="I183" s="77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ht="13" x14ac:dyDescent="0.15">
      <c r="A184" s="70"/>
      <c r="B184" s="77"/>
      <c r="C184" s="70"/>
      <c r="D184" s="70"/>
      <c r="E184" s="70"/>
      <c r="F184" s="70"/>
      <c r="G184" s="70"/>
      <c r="H184" s="70"/>
      <c r="I184" s="77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ht="13" x14ac:dyDescent="0.15">
      <c r="A185" s="70"/>
      <c r="B185" s="77"/>
      <c r="C185" s="70"/>
      <c r="D185" s="70"/>
      <c r="E185" s="70"/>
      <c r="F185" s="70"/>
      <c r="G185" s="70"/>
      <c r="H185" s="70"/>
      <c r="I185" s="77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ht="13" x14ac:dyDescent="0.15">
      <c r="A186" s="70"/>
      <c r="B186" s="77"/>
      <c r="C186" s="70"/>
      <c r="D186" s="70"/>
      <c r="E186" s="70"/>
      <c r="F186" s="70"/>
      <c r="G186" s="70"/>
      <c r="H186" s="70"/>
      <c r="I186" s="77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ht="13" x14ac:dyDescent="0.15">
      <c r="A187" s="70"/>
      <c r="B187" s="77"/>
      <c r="C187" s="70"/>
      <c r="D187" s="70"/>
      <c r="E187" s="70"/>
      <c r="F187" s="70"/>
      <c r="G187" s="70"/>
      <c r="H187" s="70"/>
      <c r="I187" s="77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ht="13" x14ac:dyDescent="0.15">
      <c r="A188" s="70"/>
      <c r="B188" s="77"/>
      <c r="C188" s="70"/>
      <c r="D188" s="70"/>
      <c r="E188" s="70"/>
      <c r="F188" s="70"/>
      <c r="G188" s="70"/>
      <c r="H188" s="70"/>
      <c r="I188" s="77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ht="13" x14ac:dyDescent="0.15">
      <c r="A189" s="70"/>
      <c r="B189" s="77"/>
      <c r="C189" s="70"/>
      <c r="D189" s="70"/>
      <c r="E189" s="70"/>
      <c r="F189" s="70"/>
      <c r="G189" s="70"/>
      <c r="H189" s="70"/>
      <c r="I189" s="77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ht="13" x14ac:dyDescent="0.15">
      <c r="A190" s="70"/>
      <c r="B190" s="77"/>
      <c r="C190" s="70"/>
      <c r="D190" s="70"/>
      <c r="E190" s="70"/>
      <c r="F190" s="70"/>
      <c r="G190" s="70"/>
      <c r="H190" s="70"/>
      <c r="I190" s="77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ht="13" x14ac:dyDescent="0.15">
      <c r="A191" s="70"/>
      <c r="B191" s="77"/>
      <c r="C191" s="70"/>
      <c r="D191" s="70"/>
      <c r="E191" s="70"/>
      <c r="F191" s="70"/>
      <c r="G191" s="70"/>
      <c r="H191" s="70"/>
      <c r="I191" s="77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ht="13" x14ac:dyDescent="0.15">
      <c r="A192" s="70"/>
      <c r="B192" s="77"/>
      <c r="C192" s="70"/>
      <c r="D192" s="70"/>
      <c r="E192" s="70"/>
      <c r="F192" s="70"/>
      <c r="G192" s="70"/>
      <c r="H192" s="70"/>
      <c r="I192" s="77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ht="13" x14ac:dyDescent="0.15">
      <c r="A193" s="70"/>
      <c r="B193" s="77"/>
      <c r="C193" s="70"/>
      <c r="D193" s="70"/>
      <c r="E193" s="70"/>
      <c r="F193" s="70"/>
      <c r="G193" s="70"/>
      <c r="H193" s="70"/>
      <c r="I193" s="77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ht="13" x14ac:dyDescent="0.15">
      <c r="A194" s="70"/>
      <c r="B194" s="77"/>
      <c r="C194" s="70"/>
      <c r="D194" s="70"/>
      <c r="E194" s="70"/>
      <c r="F194" s="70"/>
      <c r="G194" s="70"/>
      <c r="H194" s="70"/>
      <c r="I194" s="77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ht="13" x14ac:dyDescent="0.15">
      <c r="A195" s="70"/>
      <c r="B195" s="77"/>
      <c r="C195" s="70"/>
      <c r="D195" s="70"/>
      <c r="E195" s="70"/>
      <c r="F195" s="70"/>
      <c r="G195" s="70"/>
      <c r="H195" s="70"/>
      <c r="I195" s="77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ht="13" x14ac:dyDescent="0.15">
      <c r="A196" s="70"/>
      <c r="B196" s="77"/>
      <c r="C196" s="70"/>
      <c r="D196" s="70"/>
      <c r="E196" s="70"/>
      <c r="F196" s="70"/>
      <c r="G196" s="70"/>
      <c r="H196" s="70"/>
      <c r="I196" s="77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ht="13" x14ac:dyDescent="0.15">
      <c r="A197" s="70"/>
      <c r="B197" s="77"/>
      <c r="C197" s="70"/>
      <c r="D197" s="70"/>
      <c r="E197" s="70"/>
      <c r="F197" s="70"/>
      <c r="G197" s="70"/>
      <c r="H197" s="70"/>
      <c r="I197" s="77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ht="13" x14ac:dyDescent="0.15">
      <c r="A198" s="70"/>
      <c r="B198" s="77"/>
      <c r="C198" s="70"/>
      <c r="D198" s="70"/>
      <c r="E198" s="70"/>
      <c r="F198" s="70"/>
      <c r="G198" s="70"/>
      <c r="H198" s="70"/>
      <c r="I198" s="77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ht="13" x14ac:dyDescent="0.15">
      <c r="A199" s="70"/>
      <c r="B199" s="77"/>
      <c r="C199" s="70"/>
      <c r="D199" s="70"/>
      <c r="E199" s="70"/>
      <c r="F199" s="70"/>
      <c r="G199" s="70"/>
      <c r="H199" s="70"/>
      <c r="I199" s="77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ht="13" x14ac:dyDescent="0.15">
      <c r="A200" s="70"/>
      <c r="B200" s="77"/>
      <c r="C200" s="70"/>
      <c r="D200" s="70"/>
      <c r="E200" s="70"/>
      <c r="F200" s="70"/>
      <c r="G200" s="70"/>
      <c r="H200" s="70"/>
      <c r="I200" s="77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ht="13" x14ac:dyDescent="0.15">
      <c r="A201" s="70"/>
      <c r="B201" s="77"/>
      <c r="C201" s="70"/>
      <c r="D201" s="70"/>
      <c r="E201" s="70"/>
      <c r="F201" s="70"/>
      <c r="G201" s="70"/>
      <c r="H201" s="70"/>
      <c r="I201" s="77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ht="13" x14ac:dyDescent="0.15">
      <c r="A202" s="70"/>
      <c r="B202" s="77"/>
      <c r="C202" s="70"/>
      <c r="D202" s="70"/>
      <c r="E202" s="70"/>
      <c r="F202" s="70"/>
      <c r="G202" s="70"/>
      <c r="H202" s="70"/>
      <c r="I202" s="77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ht="13" x14ac:dyDescent="0.15">
      <c r="A203" s="70"/>
      <c r="B203" s="77"/>
      <c r="C203" s="70"/>
      <c r="D203" s="70"/>
      <c r="E203" s="70"/>
      <c r="F203" s="70"/>
      <c r="G203" s="70"/>
      <c r="H203" s="70"/>
      <c r="I203" s="77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ht="13" x14ac:dyDescent="0.15">
      <c r="A204" s="70"/>
      <c r="B204" s="77"/>
      <c r="C204" s="70"/>
      <c r="D204" s="70"/>
      <c r="E204" s="70"/>
      <c r="F204" s="70"/>
      <c r="G204" s="70"/>
      <c r="H204" s="70"/>
      <c r="I204" s="77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ht="13" x14ac:dyDescent="0.15">
      <c r="A205" s="70"/>
      <c r="B205" s="77"/>
      <c r="C205" s="70"/>
      <c r="D205" s="70"/>
      <c r="E205" s="70"/>
      <c r="F205" s="70"/>
      <c r="G205" s="70"/>
      <c r="H205" s="70"/>
      <c r="I205" s="77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ht="13" x14ac:dyDescent="0.15">
      <c r="A206" s="70"/>
      <c r="B206" s="77"/>
      <c r="C206" s="70"/>
      <c r="D206" s="70"/>
      <c r="E206" s="70"/>
      <c r="F206" s="70"/>
      <c r="G206" s="70"/>
      <c r="H206" s="70"/>
      <c r="I206" s="77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ht="13" x14ac:dyDescent="0.15">
      <c r="A207" s="70"/>
      <c r="B207" s="77"/>
      <c r="C207" s="70"/>
      <c r="D207" s="70"/>
      <c r="E207" s="70"/>
      <c r="F207" s="70"/>
      <c r="G207" s="70"/>
      <c r="H207" s="70"/>
      <c r="I207" s="77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ht="13" x14ac:dyDescent="0.15">
      <c r="A208" s="70"/>
      <c r="B208" s="77"/>
      <c r="C208" s="70"/>
      <c r="D208" s="70"/>
      <c r="E208" s="70"/>
      <c r="F208" s="70"/>
      <c r="G208" s="70"/>
      <c r="H208" s="70"/>
      <c r="I208" s="77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ht="13" x14ac:dyDescent="0.15">
      <c r="A209" s="70"/>
      <c r="B209" s="77"/>
      <c r="C209" s="70"/>
      <c r="D209" s="70"/>
      <c r="E209" s="70"/>
      <c r="F209" s="70"/>
      <c r="G209" s="70"/>
      <c r="H209" s="70"/>
      <c r="I209" s="77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ht="13" x14ac:dyDescent="0.15">
      <c r="A210" s="70"/>
      <c r="B210" s="77"/>
      <c r="C210" s="70"/>
      <c r="D210" s="70"/>
      <c r="E210" s="70"/>
      <c r="F210" s="70"/>
      <c r="G210" s="70"/>
      <c r="H210" s="70"/>
      <c r="I210" s="77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ht="13" x14ac:dyDescent="0.15">
      <c r="A211" s="70"/>
      <c r="B211" s="77"/>
      <c r="C211" s="70"/>
      <c r="D211" s="70"/>
      <c r="E211" s="70"/>
      <c r="F211" s="70"/>
      <c r="G211" s="70"/>
      <c r="H211" s="70"/>
      <c r="I211" s="77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ht="13" x14ac:dyDescent="0.15">
      <c r="A212" s="70"/>
      <c r="B212" s="77"/>
      <c r="C212" s="70"/>
      <c r="D212" s="70"/>
      <c r="E212" s="70"/>
      <c r="F212" s="70"/>
      <c r="G212" s="70"/>
      <c r="H212" s="70"/>
      <c r="I212" s="77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</row>
    <row r="213" spans="1:26" ht="13" x14ac:dyDescent="0.15">
      <c r="A213" s="70"/>
      <c r="B213" s="77"/>
      <c r="C213" s="70"/>
      <c r="D213" s="70"/>
      <c r="E213" s="70"/>
      <c r="F213" s="70"/>
      <c r="G213" s="70"/>
      <c r="H213" s="70"/>
      <c r="I213" s="77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</row>
    <row r="214" spans="1:26" ht="13" x14ac:dyDescent="0.15">
      <c r="A214" s="70"/>
      <c r="B214" s="77"/>
      <c r="C214" s="70"/>
      <c r="D214" s="70"/>
      <c r="E214" s="70"/>
      <c r="F214" s="70"/>
      <c r="G214" s="70"/>
      <c r="H214" s="70"/>
      <c r="I214" s="77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</row>
    <row r="215" spans="1:26" ht="13" x14ac:dyDescent="0.15">
      <c r="A215" s="70"/>
      <c r="B215" s="77"/>
      <c r="C215" s="70"/>
      <c r="D215" s="70"/>
      <c r="E215" s="70"/>
      <c r="F215" s="70"/>
      <c r="G215" s="70"/>
      <c r="H215" s="70"/>
      <c r="I215" s="77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</row>
    <row r="216" spans="1:26" ht="13" x14ac:dyDescent="0.15">
      <c r="A216" s="70"/>
      <c r="B216" s="77"/>
      <c r="C216" s="70"/>
      <c r="D216" s="70"/>
      <c r="E216" s="70"/>
      <c r="F216" s="70"/>
      <c r="G216" s="70"/>
      <c r="H216" s="70"/>
      <c r="I216" s="77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</row>
    <row r="217" spans="1:26" ht="13" x14ac:dyDescent="0.15">
      <c r="A217" s="70"/>
      <c r="B217" s="77"/>
      <c r="C217" s="70"/>
      <c r="D217" s="70"/>
      <c r="E217" s="70"/>
      <c r="F217" s="70"/>
      <c r="G217" s="70"/>
      <c r="H217" s="70"/>
      <c r="I217" s="77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</row>
    <row r="218" spans="1:26" ht="13" x14ac:dyDescent="0.15">
      <c r="A218" s="70"/>
      <c r="B218" s="77"/>
      <c r="C218" s="70"/>
      <c r="D218" s="70"/>
      <c r="E218" s="70"/>
      <c r="F218" s="70"/>
      <c r="G218" s="70"/>
      <c r="H218" s="70"/>
      <c r="I218" s="77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</row>
    <row r="219" spans="1:26" ht="13" x14ac:dyDescent="0.15">
      <c r="A219" s="70"/>
      <c r="B219" s="77"/>
      <c r="C219" s="70"/>
      <c r="D219" s="70"/>
      <c r="E219" s="70"/>
      <c r="F219" s="70"/>
      <c r="G219" s="70"/>
      <c r="H219" s="70"/>
      <c r="I219" s="77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ht="13" x14ac:dyDescent="0.15">
      <c r="A220" s="70"/>
      <c r="B220" s="77"/>
      <c r="C220" s="70"/>
      <c r="D220" s="70"/>
      <c r="E220" s="70"/>
      <c r="F220" s="70"/>
      <c r="G220" s="70"/>
      <c r="H220" s="70"/>
      <c r="I220" s="77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ht="13" x14ac:dyDescent="0.15">
      <c r="A221" s="70"/>
      <c r="B221" s="77"/>
      <c r="C221" s="70"/>
      <c r="D221" s="70"/>
      <c r="E221" s="70"/>
      <c r="F221" s="70"/>
      <c r="G221" s="70"/>
      <c r="H221" s="70"/>
      <c r="I221" s="77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</row>
    <row r="222" spans="1:26" ht="13" x14ac:dyDescent="0.15">
      <c r="A222" s="70"/>
      <c r="B222" s="77"/>
      <c r="C222" s="70"/>
      <c r="D222" s="70"/>
      <c r="E222" s="70"/>
      <c r="F222" s="70"/>
      <c r="G222" s="70"/>
      <c r="H222" s="70"/>
      <c r="I222" s="77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</row>
    <row r="223" spans="1:26" ht="13" x14ac:dyDescent="0.15">
      <c r="A223" s="70"/>
      <c r="B223" s="77"/>
      <c r="C223" s="70"/>
      <c r="D223" s="70"/>
      <c r="E223" s="70"/>
      <c r="F223" s="70"/>
      <c r="G223" s="70"/>
      <c r="H223" s="70"/>
      <c r="I223" s="77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</row>
    <row r="224" spans="1:26" ht="13" x14ac:dyDescent="0.15">
      <c r="A224" s="70"/>
      <c r="B224" s="77"/>
      <c r="C224" s="70"/>
      <c r="D224" s="70"/>
      <c r="E224" s="70"/>
      <c r="F224" s="70"/>
      <c r="G224" s="70"/>
      <c r="H224" s="70"/>
      <c r="I224" s="77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</row>
    <row r="225" spans="1:26" ht="13" x14ac:dyDescent="0.15">
      <c r="A225" s="70"/>
      <c r="B225" s="77"/>
      <c r="C225" s="70"/>
      <c r="D225" s="70"/>
      <c r="E225" s="70"/>
      <c r="F225" s="70"/>
      <c r="G225" s="70"/>
      <c r="H225" s="70"/>
      <c r="I225" s="77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</row>
    <row r="226" spans="1:26" ht="13" x14ac:dyDescent="0.15">
      <c r="A226" s="70"/>
      <c r="B226" s="77"/>
      <c r="C226" s="70"/>
      <c r="D226" s="70"/>
      <c r="E226" s="70"/>
      <c r="F226" s="70"/>
      <c r="G226" s="70"/>
      <c r="H226" s="70"/>
      <c r="I226" s="77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</row>
    <row r="227" spans="1:26" ht="13" x14ac:dyDescent="0.15">
      <c r="A227" s="70"/>
      <c r="B227" s="77"/>
      <c r="C227" s="70"/>
      <c r="D227" s="70"/>
      <c r="E227" s="70"/>
      <c r="F227" s="70"/>
      <c r="G227" s="70"/>
      <c r="H227" s="70"/>
      <c r="I227" s="77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</row>
    <row r="228" spans="1:26" ht="13" x14ac:dyDescent="0.15">
      <c r="A228" s="70"/>
      <c r="B228" s="77"/>
      <c r="C228" s="70"/>
      <c r="D228" s="70"/>
      <c r="E228" s="70"/>
      <c r="F228" s="70"/>
      <c r="G228" s="70"/>
      <c r="H228" s="70"/>
      <c r="I228" s="77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</row>
    <row r="229" spans="1:26" ht="13" x14ac:dyDescent="0.15">
      <c r="A229" s="70"/>
      <c r="B229" s="77"/>
      <c r="C229" s="70"/>
      <c r="D229" s="70"/>
      <c r="E229" s="70"/>
      <c r="F229" s="70"/>
      <c r="G229" s="70"/>
      <c r="H229" s="70"/>
      <c r="I229" s="77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</row>
    <row r="230" spans="1:26" ht="13" x14ac:dyDescent="0.15">
      <c r="A230" s="70"/>
      <c r="B230" s="77"/>
      <c r="C230" s="70"/>
      <c r="D230" s="70"/>
      <c r="E230" s="70"/>
      <c r="F230" s="70"/>
      <c r="G230" s="70"/>
      <c r="H230" s="70"/>
      <c r="I230" s="77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</row>
    <row r="231" spans="1:26" ht="13" x14ac:dyDescent="0.15">
      <c r="A231" s="70"/>
      <c r="B231" s="77"/>
      <c r="C231" s="70"/>
      <c r="D231" s="70"/>
      <c r="E231" s="70"/>
      <c r="F231" s="70"/>
      <c r="G231" s="70"/>
      <c r="H231" s="70"/>
      <c r="I231" s="77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</row>
    <row r="232" spans="1:26" ht="13" x14ac:dyDescent="0.15">
      <c r="A232" s="70"/>
      <c r="B232" s="77"/>
      <c r="C232" s="70"/>
      <c r="D232" s="70"/>
      <c r="E232" s="70"/>
      <c r="F232" s="70"/>
      <c r="G232" s="70"/>
      <c r="H232" s="70"/>
      <c r="I232" s="77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</row>
    <row r="233" spans="1:26" ht="13" x14ac:dyDescent="0.15">
      <c r="A233" s="70"/>
      <c r="B233" s="77"/>
      <c r="C233" s="70"/>
      <c r="D233" s="70"/>
      <c r="E233" s="70"/>
      <c r="F233" s="70"/>
      <c r="G233" s="70"/>
      <c r="H233" s="70"/>
      <c r="I233" s="77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</row>
    <row r="234" spans="1:26" ht="13" x14ac:dyDescent="0.15">
      <c r="A234" s="70"/>
      <c r="B234" s="77"/>
      <c r="C234" s="70"/>
      <c r="D234" s="70"/>
      <c r="E234" s="70"/>
      <c r="F234" s="70"/>
      <c r="G234" s="70"/>
      <c r="H234" s="70"/>
      <c r="I234" s="77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</row>
    <row r="235" spans="1:26" ht="13" x14ac:dyDescent="0.15">
      <c r="A235" s="70"/>
      <c r="B235" s="77"/>
      <c r="C235" s="70"/>
      <c r="D235" s="70"/>
      <c r="E235" s="70"/>
      <c r="F235" s="70"/>
      <c r="G235" s="70"/>
      <c r="H235" s="70"/>
      <c r="I235" s="77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</row>
    <row r="236" spans="1:26" ht="13" x14ac:dyDescent="0.15">
      <c r="A236" s="70"/>
      <c r="B236" s="77"/>
      <c r="C236" s="70"/>
      <c r="D236" s="70"/>
      <c r="E236" s="70"/>
      <c r="F236" s="70"/>
      <c r="G236" s="70"/>
      <c r="H236" s="70"/>
      <c r="I236" s="77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</row>
    <row r="237" spans="1:26" ht="13" x14ac:dyDescent="0.15">
      <c r="A237" s="70"/>
      <c r="B237" s="77"/>
      <c r="C237" s="70"/>
      <c r="D237" s="70"/>
      <c r="E237" s="70"/>
      <c r="F237" s="70"/>
      <c r="G237" s="70"/>
      <c r="H237" s="70"/>
      <c r="I237" s="77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</row>
    <row r="238" spans="1:26" ht="13" x14ac:dyDescent="0.15">
      <c r="A238" s="70"/>
      <c r="B238" s="77"/>
      <c r="C238" s="70"/>
      <c r="D238" s="70"/>
      <c r="E238" s="70"/>
      <c r="F238" s="70"/>
      <c r="G238" s="70"/>
      <c r="H238" s="70"/>
      <c r="I238" s="77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</row>
    <row r="239" spans="1:26" ht="13" x14ac:dyDescent="0.15">
      <c r="A239" s="70"/>
      <c r="B239" s="77"/>
      <c r="C239" s="70"/>
      <c r="D239" s="70"/>
      <c r="E239" s="70"/>
      <c r="F239" s="70"/>
      <c r="G239" s="70"/>
      <c r="H239" s="70"/>
      <c r="I239" s="77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</row>
    <row r="240" spans="1:26" ht="13" x14ac:dyDescent="0.15">
      <c r="A240" s="70"/>
      <c r="B240" s="77"/>
      <c r="C240" s="70"/>
      <c r="D240" s="70"/>
      <c r="E240" s="70"/>
      <c r="F240" s="70"/>
      <c r="G240" s="70"/>
      <c r="H240" s="70"/>
      <c r="I240" s="77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</row>
    <row r="241" spans="1:26" ht="13" x14ac:dyDescent="0.15">
      <c r="A241" s="70"/>
      <c r="B241" s="77"/>
      <c r="C241" s="70"/>
      <c r="D241" s="70"/>
      <c r="E241" s="70"/>
      <c r="F241" s="70"/>
      <c r="G241" s="70"/>
      <c r="H241" s="70"/>
      <c r="I241" s="77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</row>
    <row r="242" spans="1:26" ht="13" x14ac:dyDescent="0.15">
      <c r="A242" s="70"/>
      <c r="B242" s="77"/>
      <c r="C242" s="70"/>
      <c r="D242" s="70"/>
      <c r="E242" s="70"/>
      <c r="F242" s="70"/>
      <c r="G242" s="70"/>
      <c r="H242" s="70"/>
      <c r="I242" s="77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</row>
    <row r="243" spans="1:26" ht="13" x14ac:dyDescent="0.15">
      <c r="A243" s="70"/>
      <c r="B243" s="77"/>
      <c r="C243" s="70"/>
      <c r="D243" s="70"/>
      <c r="E243" s="70"/>
      <c r="F243" s="70"/>
      <c r="G243" s="70"/>
      <c r="H243" s="70"/>
      <c r="I243" s="77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</row>
    <row r="244" spans="1:26" ht="13" x14ac:dyDescent="0.15">
      <c r="A244" s="70"/>
      <c r="B244" s="77"/>
      <c r="C244" s="70"/>
      <c r="D244" s="70"/>
      <c r="E244" s="70"/>
      <c r="F244" s="70"/>
      <c r="G244" s="70"/>
      <c r="H244" s="70"/>
      <c r="I244" s="77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</row>
    <row r="245" spans="1:26" ht="13" x14ac:dyDescent="0.15">
      <c r="A245" s="70"/>
      <c r="B245" s="77"/>
      <c r="C245" s="70"/>
      <c r="D245" s="70"/>
      <c r="E245" s="70"/>
      <c r="F245" s="70"/>
      <c r="G245" s="70"/>
      <c r="H245" s="70"/>
      <c r="I245" s="77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</row>
    <row r="246" spans="1:26" ht="13" x14ac:dyDescent="0.15">
      <c r="A246" s="70"/>
      <c r="B246" s="77"/>
      <c r="C246" s="70"/>
      <c r="D246" s="70"/>
      <c r="E246" s="70"/>
      <c r="F246" s="70"/>
      <c r="G246" s="70"/>
      <c r="H246" s="70"/>
      <c r="I246" s="77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</row>
    <row r="247" spans="1:26" ht="13" x14ac:dyDescent="0.15">
      <c r="A247" s="70"/>
      <c r="B247" s="77"/>
      <c r="C247" s="70"/>
      <c r="D247" s="70"/>
      <c r="E247" s="70"/>
      <c r="F247" s="70"/>
      <c r="G247" s="70"/>
      <c r="H247" s="70"/>
      <c r="I247" s="77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</row>
    <row r="248" spans="1:26" ht="13" x14ac:dyDescent="0.15">
      <c r="A248" s="70"/>
      <c r="B248" s="77"/>
      <c r="C248" s="70"/>
      <c r="D248" s="70"/>
      <c r="E248" s="70"/>
      <c r="F248" s="70"/>
      <c r="G248" s="70"/>
      <c r="H248" s="70"/>
      <c r="I248" s="77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</row>
    <row r="249" spans="1:26" ht="13" x14ac:dyDescent="0.15">
      <c r="A249" s="70"/>
      <c r="B249" s="77"/>
      <c r="C249" s="70"/>
      <c r="D249" s="70"/>
      <c r="E249" s="70"/>
      <c r="F249" s="70"/>
      <c r="G249" s="70"/>
      <c r="H249" s="70"/>
      <c r="I249" s="77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</row>
    <row r="250" spans="1:26" ht="13" x14ac:dyDescent="0.15">
      <c r="A250" s="70"/>
      <c r="B250" s="77"/>
      <c r="C250" s="70"/>
      <c r="D250" s="70"/>
      <c r="E250" s="70"/>
      <c r="F250" s="70"/>
      <c r="G250" s="70"/>
      <c r="H250" s="70"/>
      <c r="I250" s="77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</row>
    <row r="251" spans="1:26" ht="13" x14ac:dyDescent="0.15">
      <c r="A251" s="70"/>
      <c r="B251" s="77"/>
      <c r="C251" s="70"/>
      <c r="D251" s="70"/>
      <c r="E251" s="70"/>
      <c r="F251" s="70"/>
      <c r="G251" s="70"/>
      <c r="H251" s="70"/>
      <c r="I251" s="77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</row>
    <row r="252" spans="1:26" ht="13" x14ac:dyDescent="0.15">
      <c r="A252" s="70"/>
      <c r="B252" s="77"/>
      <c r="C252" s="70"/>
      <c r="D252" s="70"/>
      <c r="E252" s="70"/>
      <c r="F252" s="70"/>
      <c r="G252" s="70"/>
      <c r="H252" s="70"/>
      <c r="I252" s="77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</row>
    <row r="253" spans="1:26" ht="13" x14ac:dyDescent="0.15">
      <c r="A253" s="70"/>
      <c r="B253" s="77"/>
      <c r="C253" s="70"/>
      <c r="D253" s="70"/>
      <c r="E253" s="70"/>
      <c r="F253" s="70"/>
      <c r="G253" s="70"/>
      <c r="H253" s="70"/>
      <c r="I253" s="77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</row>
    <row r="254" spans="1:26" ht="13" x14ac:dyDescent="0.15">
      <c r="A254" s="70"/>
      <c r="B254" s="77"/>
      <c r="C254" s="70"/>
      <c r="D254" s="70"/>
      <c r="E254" s="70"/>
      <c r="F254" s="70"/>
      <c r="G254" s="70"/>
      <c r="H254" s="70"/>
      <c r="I254" s="77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</row>
    <row r="255" spans="1:26" ht="13" x14ac:dyDescent="0.15">
      <c r="A255" s="70"/>
      <c r="B255" s="77"/>
      <c r="C255" s="70"/>
      <c r="D255" s="70"/>
      <c r="E255" s="70"/>
      <c r="F255" s="70"/>
      <c r="G255" s="70"/>
      <c r="H255" s="70"/>
      <c r="I255" s="77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</row>
    <row r="256" spans="1:26" ht="13" x14ac:dyDescent="0.15">
      <c r="A256" s="70"/>
      <c r="B256" s="77"/>
      <c r="C256" s="70"/>
      <c r="D256" s="70"/>
      <c r="E256" s="70"/>
      <c r="F256" s="70"/>
      <c r="G256" s="70"/>
      <c r="H256" s="70"/>
      <c r="I256" s="77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</row>
    <row r="257" spans="1:26" ht="13" x14ac:dyDescent="0.15">
      <c r="A257" s="70"/>
      <c r="B257" s="77"/>
      <c r="C257" s="70"/>
      <c r="D257" s="70"/>
      <c r="E257" s="70"/>
      <c r="F257" s="70"/>
      <c r="G257" s="70"/>
      <c r="H257" s="70"/>
      <c r="I257" s="77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</row>
    <row r="258" spans="1:26" ht="13" x14ac:dyDescent="0.15">
      <c r="A258" s="70"/>
      <c r="B258" s="77"/>
      <c r="C258" s="70"/>
      <c r="D258" s="70"/>
      <c r="E258" s="70"/>
      <c r="F258" s="70"/>
      <c r="G258" s="70"/>
      <c r="H258" s="70"/>
      <c r="I258" s="77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</row>
    <row r="259" spans="1:26" ht="13" x14ac:dyDescent="0.15">
      <c r="A259" s="70"/>
      <c r="B259" s="77"/>
      <c r="C259" s="70"/>
      <c r="D259" s="70"/>
      <c r="E259" s="70"/>
      <c r="F259" s="70"/>
      <c r="G259" s="70"/>
      <c r="H259" s="70"/>
      <c r="I259" s="77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</row>
    <row r="260" spans="1:26" ht="13" x14ac:dyDescent="0.15">
      <c r="A260" s="70"/>
      <c r="B260" s="77"/>
      <c r="C260" s="70"/>
      <c r="D260" s="70"/>
      <c r="E260" s="70"/>
      <c r="F260" s="70"/>
      <c r="G260" s="70"/>
      <c r="H260" s="70"/>
      <c r="I260" s="77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</row>
    <row r="261" spans="1:26" ht="13" x14ac:dyDescent="0.15">
      <c r="A261" s="70"/>
      <c r="B261" s="77"/>
      <c r="C261" s="70"/>
      <c r="D261" s="70"/>
      <c r="E261" s="70"/>
      <c r="F261" s="70"/>
      <c r="G261" s="70"/>
      <c r="H261" s="70"/>
      <c r="I261" s="77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</row>
    <row r="262" spans="1:26" ht="13" x14ac:dyDescent="0.15">
      <c r="A262" s="70"/>
      <c r="B262" s="77"/>
      <c r="C262" s="70"/>
      <c r="D262" s="70"/>
      <c r="E262" s="70"/>
      <c r="F262" s="70"/>
      <c r="G262" s="70"/>
      <c r="H262" s="70"/>
      <c r="I262" s="77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</row>
    <row r="263" spans="1:26" ht="13" x14ac:dyDescent="0.15">
      <c r="A263" s="70"/>
      <c r="B263" s="77"/>
      <c r="C263" s="70"/>
      <c r="D263" s="70"/>
      <c r="E263" s="70"/>
      <c r="F263" s="70"/>
      <c r="G263" s="70"/>
      <c r="H263" s="70"/>
      <c r="I263" s="77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</row>
    <row r="264" spans="1:26" ht="13" x14ac:dyDescent="0.15">
      <c r="A264" s="70"/>
      <c r="B264" s="77"/>
      <c r="C264" s="70"/>
      <c r="D264" s="70"/>
      <c r="E264" s="70"/>
      <c r="F264" s="70"/>
      <c r="G264" s="70"/>
      <c r="H264" s="70"/>
      <c r="I264" s="77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</row>
    <row r="265" spans="1:26" ht="13" x14ac:dyDescent="0.15">
      <c r="A265" s="70"/>
      <c r="B265" s="77"/>
      <c r="C265" s="70"/>
      <c r="D265" s="70"/>
      <c r="E265" s="70"/>
      <c r="F265" s="70"/>
      <c r="G265" s="70"/>
      <c r="H265" s="70"/>
      <c r="I265" s="77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</row>
    <row r="266" spans="1:26" ht="13" x14ac:dyDescent="0.15">
      <c r="A266" s="70"/>
      <c r="B266" s="77"/>
      <c r="C266" s="70"/>
      <c r="D266" s="70"/>
      <c r="E266" s="70"/>
      <c r="F266" s="70"/>
      <c r="G266" s="70"/>
      <c r="H266" s="70"/>
      <c r="I266" s="77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</row>
    <row r="267" spans="1:26" ht="13" x14ac:dyDescent="0.15">
      <c r="A267" s="70"/>
      <c r="B267" s="77"/>
      <c r="C267" s="70"/>
      <c r="D267" s="70"/>
      <c r="E267" s="70"/>
      <c r="F267" s="70"/>
      <c r="G267" s="70"/>
      <c r="H267" s="70"/>
      <c r="I267" s="77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</row>
    <row r="268" spans="1:26" ht="13" x14ac:dyDescent="0.15">
      <c r="A268" s="70"/>
      <c r="B268" s="77"/>
      <c r="C268" s="70"/>
      <c r="D268" s="70"/>
      <c r="E268" s="70"/>
      <c r="F268" s="70"/>
      <c r="G268" s="70"/>
      <c r="H268" s="70"/>
      <c r="I268" s="77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</row>
    <row r="269" spans="1:26" ht="13" x14ac:dyDescent="0.15">
      <c r="A269" s="70"/>
      <c r="B269" s="77"/>
      <c r="C269" s="70"/>
      <c r="D269" s="70"/>
      <c r="E269" s="70"/>
      <c r="F269" s="70"/>
      <c r="G269" s="70"/>
      <c r="H269" s="70"/>
      <c r="I269" s="77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</row>
    <row r="270" spans="1:26" ht="13" x14ac:dyDescent="0.15">
      <c r="A270" s="70"/>
      <c r="B270" s="77"/>
      <c r="C270" s="70"/>
      <c r="D270" s="70"/>
      <c r="E270" s="70"/>
      <c r="F270" s="70"/>
      <c r="G270" s="70"/>
      <c r="H270" s="70"/>
      <c r="I270" s="77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</row>
    <row r="271" spans="1:26" ht="13" x14ac:dyDescent="0.15">
      <c r="A271" s="70"/>
      <c r="B271" s="77"/>
      <c r="C271" s="70"/>
      <c r="D271" s="70"/>
      <c r="E271" s="70"/>
      <c r="F271" s="70"/>
      <c r="G271" s="70"/>
      <c r="H271" s="70"/>
      <c r="I271" s="77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</row>
    <row r="272" spans="1:26" ht="13" x14ac:dyDescent="0.15">
      <c r="A272" s="70"/>
      <c r="B272" s="77"/>
      <c r="C272" s="70"/>
      <c r="D272" s="70"/>
      <c r="E272" s="70"/>
      <c r="F272" s="70"/>
      <c r="G272" s="70"/>
      <c r="H272" s="70"/>
      <c r="I272" s="77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</row>
    <row r="273" spans="1:26" ht="13" x14ac:dyDescent="0.15">
      <c r="A273" s="70"/>
      <c r="B273" s="77"/>
      <c r="C273" s="70"/>
      <c r="D273" s="70"/>
      <c r="E273" s="70"/>
      <c r="F273" s="70"/>
      <c r="G273" s="70"/>
      <c r="H273" s="70"/>
      <c r="I273" s="77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</row>
    <row r="274" spans="1:26" ht="13" x14ac:dyDescent="0.15">
      <c r="A274" s="70"/>
      <c r="B274" s="77"/>
      <c r="C274" s="70"/>
      <c r="D274" s="70"/>
      <c r="E274" s="70"/>
      <c r="F274" s="70"/>
      <c r="G274" s="70"/>
      <c r="H274" s="70"/>
      <c r="I274" s="77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</row>
    <row r="275" spans="1:26" ht="13" x14ac:dyDescent="0.15">
      <c r="A275" s="70"/>
      <c r="B275" s="77"/>
      <c r="C275" s="70"/>
      <c r="D275" s="70"/>
      <c r="E275" s="70"/>
      <c r="F275" s="70"/>
      <c r="G275" s="70"/>
      <c r="H275" s="70"/>
      <c r="I275" s="77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</row>
    <row r="276" spans="1:26" ht="13" x14ac:dyDescent="0.15">
      <c r="A276" s="70"/>
      <c r="B276" s="77"/>
      <c r="C276" s="70"/>
      <c r="D276" s="70"/>
      <c r="E276" s="70"/>
      <c r="F276" s="70"/>
      <c r="G276" s="70"/>
      <c r="H276" s="70"/>
      <c r="I276" s="77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</row>
    <row r="277" spans="1:26" ht="13" x14ac:dyDescent="0.15">
      <c r="A277" s="70"/>
      <c r="B277" s="77"/>
      <c r="C277" s="70"/>
      <c r="D277" s="70"/>
      <c r="E277" s="70"/>
      <c r="F277" s="70"/>
      <c r="G277" s="70"/>
      <c r="H277" s="70"/>
      <c r="I277" s="77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</row>
    <row r="278" spans="1:26" ht="13" x14ac:dyDescent="0.15">
      <c r="A278" s="70"/>
      <c r="B278" s="77"/>
      <c r="C278" s="70"/>
      <c r="D278" s="70"/>
      <c r="E278" s="70"/>
      <c r="F278" s="70"/>
      <c r="G278" s="70"/>
      <c r="H278" s="70"/>
      <c r="I278" s="77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</row>
    <row r="279" spans="1:26" ht="13" x14ac:dyDescent="0.15">
      <c r="A279" s="70"/>
      <c r="B279" s="77"/>
      <c r="C279" s="70"/>
      <c r="D279" s="70"/>
      <c r="E279" s="70"/>
      <c r="F279" s="70"/>
      <c r="G279" s="70"/>
      <c r="H279" s="70"/>
      <c r="I279" s="77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</row>
    <row r="280" spans="1:26" ht="13" x14ac:dyDescent="0.15">
      <c r="A280" s="70"/>
      <c r="B280" s="77"/>
      <c r="C280" s="70"/>
      <c r="D280" s="70"/>
      <c r="E280" s="70"/>
      <c r="F280" s="70"/>
      <c r="G280" s="70"/>
      <c r="H280" s="70"/>
      <c r="I280" s="77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</row>
    <row r="281" spans="1:26" ht="13" x14ac:dyDescent="0.15">
      <c r="A281" s="70"/>
      <c r="B281" s="77"/>
      <c r="C281" s="70"/>
      <c r="D281" s="70"/>
      <c r="E281" s="70"/>
      <c r="F281" s="70"/>
      <c r="G281" s="70"/>
      <c r="H281" s="70"/>
      <c r="I281" s="77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</row>
    <row r="282" spans="1:26" ht="13" x14ac:dyDescent="0.15">
      <c r="A282" s="70"/>
      <c r="B282" s="77"/>
      <c r="C282" s="70"/>
      <c r="D282" s="70"/>
      <c r="E282" s="70"/>
      <c r="F282" s="70"/>
      <c r="G282" s="70"/>
      <c r="H282" s="70"/>
      <c r="I282" s="77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</row>
    <row r="283" spans="1:26" ht="13" x14ac:dyDescent="0.15">
      <c r="A283" s="70"/>
      <c r="B283" s="77"/>
      <c r="C283" s="70"/>
      <c r="D283" s="70"/>
      <c r="E283" s="70"/>
      <c r="F283" s="70"/>
      <c r="G283" s="70"/>
      <c r="H283" s="70"/>
      <c r="I283" s="77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</row>
    <row r="284" spans="1:26" ht="13" x14ac:dyDescent="0.15">
      <c r="A284" s="70"/>
      <c r="B284" s="77"/>
      <c r="C284" s="70"/>
      <c r="D284" s="70"/>
      <c r="E284" s="70"/>
      <c r="F284" s="70"/>
      <c r="G284" s="70"/>
      <c r="H284" s="70"/>
      <c r="I284" s="77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</row>
    <row r="285" spans="1:26" ht="13" x14ac:dyDescent="0.15">
      <c r="A285" s="70"/>
      <c r="B285" s="77"/>
      <c r="C285" s="70"/>
      <c r="D285" s="70"/>
      <c r="E285" s="70"/>
      <c r="F285" s="70"/>
      <c r="G285" s="70"/>
      <c r="H285" s="70"/>
      <c r="I285" s="77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</row>
    <row r="286" spans="1:26" ht="13" x14ac:dyDescent="0.15">
      <c r="A286" s="70"/>
      <c r="B286" s="77"/>
      <c r="C286" s="70"/>
      <c r="D286" s="70"/>
      <c r="E286" s="70"/>
      <c r="F286" s="70"/>
      <c r="G286" s="70"/>
      <c r="H286" s="70"/>
      <c r="I286" s="77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</row>
    <row r="287" spans="1:26" ht="13" x14ac:dyDescent="0.15">
      <c r="A287" s="70"/>
      <c r="B287" s="77"/>
      <c r="C287" s="70"/>
      <c r="D287" s="70"/>
      <c r="E287" s="70"/>
      <c r="F287" s="70"/>
      <c r="G287" s="70"/>
      <c r="H287" s="70"/>
      <c r="I287" s="77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</row>
    <row r="288" spans="1:26" ht="13" x14ac:dyDescent="0.15">
      <c r="A288" s="70"/>
      <c r="B288" s="77"/>
      <c r="C288" s="70"/>
      <c r="D288" s="70"/>
      <c r="E288" s="70"/>
      <c r="F288" s="70"/>
      <c r="G288" s="70"/>
      <c r="H288" s="70"/>
      <c r="I288" s="77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</row>
    <row r="289" spans="1:26" ht="13" x14ac:dyDescent="0.15">
      <c r="A289" s="70"/>
      <c r="B289" s="77"/>
      <c r="C289" s="70"/>
      <c r="D289" s="70"/>
      <c r="E289" s="70"/>
      <c r="F289" s="70"/>
      <c r="G289" s="70"/>
      <c r="H289" s="70"/>
      <c r="I289" s="77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</row>
    <row r="290" spans="1:26" ht="13" x14ac:dyDescent="0.15">
      <c r="A290" s="70"/>
      <c r="B290" s="77"/>
      <c r="C290" s="70"/>
      <c r="D290" s="70"/>
      <c r="E290" s="70"/>
      <c r="F290" s="70"/>
      <c r="G290" s="70"/>
      <c r="H290" s="70"/>
      <c r="I290" s="77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</row>
    <row r="291" spans="1:26" ht="13" x14ac:dyDescent="0.15">
      <c r="A291" s="70"/>
      <c r="B291" s="77"/>
      <c r="C291" s="70"/>
      <c r="D291" s="70"/>
      <c r="E291" s="70"/>
      <c r="F291" s="70"/>
      <c r="G291" s="70"/>
      <c r="H291" s="70"/>
      <c r="I291" s="77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</row>
    <row r="292" spans="1:26" ht="13" x14ac:dyDescent="0.15">
      <c r="A292" s="70"/>
      <c r="B292" s="77"/>
      <c r="C292" s="70"/>
      <c r="D292" s="70"/>
      <c r="E292" s="70"/>
      <c r="F292" s="70"/>
      <c r="G292" s="70"/>
      <c r="H292" s="70"/>
      <c r="I292" s="77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</row>
    <row r="293" spans="1:26" ht="13" x14ac:dyDescent="0.15">
      <c r="A293" s="70"/>
      <c r="B293" s="77"/>
      <c r="C293" s="70"/>
      <c r="D293" s="70"/>
      <c r="E293" s="70"/>
      <c r="F293" s="70"/>
      <c r="G293" s="70"/>
      <c r="H293" s="70"/>
      <c r="I293" s="77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</row>
    <row r="294" spans="1:26" ht="13" x14ac:dyDescent="0.15">
      <c r="A294" s="70"/>
      <c r="B294" s="77"/>
      <c r="C294" s="70"/>
      <c r="D294" s="70"/>
      <c r="E294" s="70"/>
      <c r="F294" s="70"/>
      <c r="G294" s="70"/>
      <c r="H294" s="70"/>
      <c r="I294" s="77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</row>
    <row r="295" spans="1:26" ht="13" x14ac:dyDescent="0.15">
      <c r="A295" s="70"/>
      <c r="B295" s="77"/>
      <c r="C295" s="70"/>
      <c r="D295" s="70"/>
      <c r="E295" s="70"/>
      <c r="F295" s="70"/>
      <c r="G295" s="70"/>
      <c r="H295" s="70"/>
      <c r="I295" s="77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</row>
    <row r="296" spans="1:26" ht="13" x14ac:dyDescent="0.15">
      <c r="A296" s="70"/>
      <c r="B296" s="77"/>
      <c r="C296" s="70"/>
      <c r="D296" s="70"/>
      <c r="E296" s="70"/>
      <c r="F296" s="70"/>
      <c r="G296" s="70"/>
      <c r="H296" s="70"/>
      <c r="I296" s="77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</row>
    <row r="297" spans="1:26" ht="13" x14ac:dyDescent="0.15">
      <c r="A297" s="70"/>
      <c r="B297" s="77"/>
      <c r="C297" s="70"/>
      <c r="D297" s="70"/>
      <c r="E297" s="70"/>
      <c r="F297" s="70"/>
      <c r="G297" s="70"/>
      <c r="H297" s="70"/>
      <c r="I297" s="77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</row>
    <row r="298" spans="1:26" ht="13" x14ac:dyDescent="0.15">
      <c r="A298" s="70"/>
      <c r="B298" s="77"/>
      <c r="C298" s="70"/>
      <c r="D298" s="70"/>
      <c r="E298" s="70"/>
      <c r="F298" s="70"/>
      <c r="G298" s="70"/>
      <c r="H298" s="70"/>
      <c r="I298" s="77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</row>
    <row r="299" spans="1:26" ht="13" x14ac:dyDescent="0.15">
      <c r="A299" s="70"/>
      <c r="B299" s="77"/>
      <c r="C299" s="70"/>
      <c r="D299" s="70"/>
      <c r="E299" s="70"/>
      <c r="F299" s="70"/>
      <c r="G299" s="70"/>
      <c r="H299" s="70"/>
      <c r="I299" s="77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</row>
    <row r="300" spans="1:26" ht="13" x14ac:dyDescent="0.15">
      <c r="A300" s="70"/>
      <c r="B300" s="77"/>
      <c r="C300" s="70"/>
      <c r="D300" s="70"/>
      <c r="E300" s="70"/>
      <c r="F300" s="70"/>
      <c r="G300" s="70"/>
      <c r="H300" s="70"/>
      <c r="I300" s="77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</row>
    <row r="301" spans="1:26" ht="13" x14ac:dyDescent="0.15">
      <c r="A301" s="70"/>
      <c r="B301" s="77"/>
      <c r="C301" s="70"/>
      <c r="D301" s="70"/>
      <c r="E301" s="70"/>
      <c r="F301" s="70"/>
      <c r="G301" s="70"/>
      <c r="H301" s="70"/>
      <c r="I301" s="77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</row>
    <row r="302" spans="1:26" ht="13" x14ac:dyDescent="0.15">
      <c r="A302" s="70"/>
      <c r="B302" s="77"/>
      <c r="C302" s="70"/>
      <c r="D302" s="70"/>
      <c r="E302" s="70"/>
      <c r="F302" s="70"/>
      <c r="G302" s="70"/>
      <c r="H302" s="70"/>
      <c r="I302" s="77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</row>
    <row r="303" spans="1:26" ht="13" x14ac:dyDescent="0.15">
      <c r="A303" s="70"/>
      <c r="B303" s="77"/>
      <c r="C303" s="70"/>
      <c r="D303" s="70"/>
      <c r="E303" s="70"/>
      <c r="F303" s="70"/>
      <c r="G303" s="70"/>
      <c r="H303" s="70"/>
      <c r="I303" s="77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</row>
    <row r="304" spans="1:26" ht="13" x14ac:dyDescent="0.15">
      <c r="A304" s="70"/>
      <c r="B304" s="77"/>
      <c r="C304" s="70"/>
      <c r="D304" s="70"/>
      <c r="E304" s="70"/>
      <c r="F304" s="70"/>
      <c r="G304" s="70"/>
      <c r="H304" s="70"/>
      <c r="I304" s="77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</row>
    <row r="305" spans="1:26" ht="13" x14ac:dyDescent="0.15">
      <c r="A305" s="70"/>
      <c r="B305" s="77"/>
      <c r="C305" s="70"/>
      <c r="D305" s="70"/>
      <c r="E305" s="70"/>
      <c r="F305" s="70"/>
      <c r="G305" s="70"/>
      <c r="H305" s="70"/>
      <c r="I305" s="77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</row>
    <row r="306" spans="1:26" ht="13" x14ac:dyDescent="0.15">
      <c r="A306" s="70"/>
      <c r="B306" s="77"/>
      <c r="C306" s="70"/>
      <c r="D306" s="70"/>
      <c r="E306" s="70"/>
      <c r="F306" s="70"/>
      <c r="G306" s="70"/>
      <c r="H306" s="70"/>
      <c r="I306" s="77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</row>
    <row r="307" spans="1:26" ht="13" x14ac:dyDescent="0.15">
      <c r="A307" s="70"/>
      <c r="B307" s="77"/>
      <c r="C307" s="70"/>
      <c r="D307" s="70"/>
      <c r="E307" s="70"/>
      <c r="F307" s="70"/>
      <c r="G307" s="70"/>
      <c r="H307" s="70"/>
      <c r="I307" s="77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</row>
    <row r="308" spans="1:26" ht="13" x14ac:dyDescent="0.15">
      <c r="A308" s="70"/>
      <c r="B308" s="77"/>
      <c r="C308" s="70"/>
      <c r="D308" s="70"/>
      <c r="E308" s="70"/>
      <c r="F308" s="70"/>
      <c r="G308" s="70"/>
      <c r="H308" s="70"/>
      <c r="I308" s="77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</row>
    <row r="309" spans="1:26" ht="13" x14ac:dyDescent="0.15">
      <c r="A309" s="70"/>
      <c r="B309" s="77"/>
      <c r="C309" s="70"/>
      <c r="D309" s="70"/>
      <c r="E309" s="70"/>
      <c r="F309" s="70"/>
      <c r="G309" s="70"/>
      <c r="H309" s="70"/>
      <c r="I309" s="77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</row>
    <row r="310" spans="1:26" ht="13" x14ac:dyDescent="0.15">
      <c r="A310" s="70"/>
      <c r="B310" s="77"/>
      <c r="C310" s="70"/>
      <c r="D310" s="70"/>
      <c r="E310" s="70"/>
      <c r="F310" s="70"/>
      <c r="G310" s="70"/>
      <c r="H310" s="70"/>
      <c r="I310" s="77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</row>
    <row r="311" spans="1:26" ht="13" x14ac:dyDescent="0.15">
      <c r="A311" s="70"/>
      <c r="B311" s="77"/>
      <c r="C311" s="70"/>
      <c r="D311" s="70"/>
      <c r="E311" s="70"/>
      <c r="F311" s="70"/>
      <c r="G311" s="70"/>
      <c r="H311" s="70"/>
      <c r="I311" s="77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</row>
    <row r="312" spans="1:26" ht="13" x14ac:dyDescent="0.15">
      <c r="A312" s="70"/>
      <c r="B312" s="77"/>
      <c r="C312" s="70"/>
      <c r="D312" s="70"/>
      <c r="E312" s="70"/>
      <c r="F312" s="70"/>
      <c r="G312" s="70"/>
      <c r="H312" s="70"/>
      <c r="I312" s="77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</row>
    <row r="313" spans="1:26" ht="13" x14ac:dyDescent="0.15">
      <c r="A313" s="70"/>
      <c r="B313" s="77"/>
      <c r="C313" s="70"/>
      <c r="D313" s="70"/>
      <c r="E313" s="70"/>
      <c r="F313" s="70"/>
      <c r="G313" s="70"/>
      <c r="H313" s="70"/>
      <c r="I313" s="77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</row>
    <row r="314" spans="1:26" ht="13" x14ac:dyDescent="0.15">
      <c r="A314" s="70"/>
      <c r="B314" s="77"/>
      <c r="C314" s="70"/>
      <c r="D314" s="70"/>
      <c r="E314" s="70"/>
      <c r="F314" s="70"/>
      <c r="G314" s="70"/>
      <c r="H314" s="70"/>
      <c r="I314" s="77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</row>
    <row r="315" spans="1:26" ht="13" x14ac:dyDescent="0.15">
      <c r="A315" s="70"/>
      <c r="B315" s="77"/>
      <c r="C315" s="70"/>
      <c r="D315" s="70"/>
      <c r="E315" s="70"/>
      <c r="F315" s="70"/>
      <c r="G315" s="70"/>
      <c r="H315" s="70"/>
      <c r="I315" s="77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</row>
    <row r="316" spans="1:26" ht="13" x14ac:dyDescent="0.15">
      <c r="A316" s="70"/>
      <c r="B316" s="77"/>
      <c r="C316" s="70"/>
      <c r="D316" s="70"/>
      <c r="E316" s="70"/>
      <c r="F316" s="70"/>
      <c r="G316" s="70"/>
      <c r="H316" s="70"/>
      <c r="I316" s="77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</row>
    <row r="317" spans="1:26" ht="13" x14ac:dyDescent="0.15">
      <c r="A317" s="70"/>
      <c r="B317" s="77"/>
      <c r="C317" s="70"/>
      <c r="D317" s="70"/>
      <c r="E317" s="70"/>
      <c r="F317" s="70"/>
      <c r="G317" s="70"/>
      <c r="H317" s="70"/>
      <c r="I317" s="77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</row>
    <row r="318" spans="1:26" ht="13" x14ac:dyDescent="0.15">
      <c r="A318" s="70"/>
      <c r="B318" s="77"/>
      <c r="C318" s="70"/>
      <c r="D318" s="70"/>
      <c r="E318" s="70"/>
      <c r="F318" s="70"/>
      <c r="G318" s="70"/>
      <c r="H318" s="70"/>
      <c r="I318" s="77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</row>
    <row r="319" spans="1:26" ht="13" x14ac:dyDescent="0.15">
      <c r="A319" s="70"/>
      <c r="B319" s="77"/>
      <c r="C319" s="70"/>
      <c r="D319" s="70"/>
      <c r="E319" s="70"/>
      <c r="F319" s="70"/>
      <c r="G319" s="70"/>
      <c r="H319" s="70"/>
      <c r="I319" s="77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</row>
    <row r="320" spans="1:26" ht="13" x14ac:dyDescent="0.15">
      <c r="A320" s="70"/>
      <c r="B320" s="77"/>
      <c r="C320" s="70"/>
      <c r="D320" s="70"/>
      <c r="E320" s="70"/>
      <c r="F320" s="70"/>
      <c r="G320" s="70"/>
      <c r="H320" s="70"/>
      <c r="I320" s="77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</row>
    <row r="321" spans="1:26" ht="13" x14ac:dyDescent="0.15">
      <c r="A321" s="70"/>
      <c r="B321" s="77"/>
      <c r="C321" s="70"/>
      <c r="D321" s="70"/>
      <c r="E321" s="70"/>
      <c r="F321" s="70"/>
      <c r="G321" s="70"/>
      <c r="H321" s="70"/>
      <c r="I321" s="77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</row>
    <row r="322" spans="1:26" ht="13" x14ac:dyDescent="0.15">
      <c r="A322" s="70"/>
      <c r="B322" s="77"/>
      <c r="C322" s="70"/>
      <c r="D322" s="70"/>
      <c r="E322" s="70"/>
      <c r="F322" s="70"/>
      <c r="G322" s="70"/>
      <c r="H322" s="70"/>
      <c r="I322" s="77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</row>
    <row r="323" spans="1:26" ht="13" x14ac:dyDescent="0.15">
      <c r="A323" s="70"/>
      <c r="B323" s="77"/>
      <c r="C323" s="70"/>
      <c r="D323" s="70"/>
      <c r="E323" s="70"/>
      <c r="F323" s="70"/>
      <c r="G323" s="70"/>
      <c r="H323" s="70"/>
      <c r="I323" s="77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</row>
    <row r="324" spans="1:26" ht="13" x14ac:dyDescent="0.15">
      <c r="A324" s="70"/>
      <c r="B324" s="77"/>
      <c r="C324" s="70"/>
      <c r="D324" s="70"/>
      <c r="E324" s="70"/>
      <c r="F324" s="70"/>
      <c r="G324" s="70"/>
      <c r="H324" s="70"/>
      <c r="I324" s="77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</row>
    <row r="325" spans="1:26" ht="13" x14ac:dyDescent="0.15">
      <c r="A325" s="70"/>
      <c r="B325" s="77"/>
      <c r="C325" s="70"/>
      <c r="D325" s="70"/>
      <c r="E325" s="70"/>
      <c r="F325" s="70"/>
      <c r="G325" s="70"/>
      <c r="H325" s="70"/>
      <c r="I325" s="77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</row>
    <row r="326" spans="1:26" ht="13" x14ac:dyDescent="0.15">
      <c r="A326" s="70"/>
      <c r="B326" s="77"/>
      <c r="C326" s="70"/>
      <c r="D326" s="70"/>
      <c r="E326" s="70"/>
      <c r="F326" s="70"/>
      <c r="G326" s="70"/>
      <c r="H326" s="70"/>
      <c r="I326" s="77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</row>
    <row r="327" spans="1:26" ht="13" x14ac:dyDescent="0.15">
      <c r="A327" s="70"/>
      <c r="B327" s="77"/>
      <c r="C327" s="70"/>
      <c r="D327" s="70"/>
      <c r="E327" s="70"/>
      <c r="F327" s="70"/>
      <c r="G327" s="70"/>
      <c r="H327" s="70"/>
      <c r="I327" s="77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</row>
    <row r="328" spans="1:26" ht="13" x14ac:dyDescent="0.15">
      <c r="A328" s="70"/>
      <c r="B328" s="77"/>
      <c r="C328" s="70"/>
      <c r="D328" s="70"/>
      <c r="E328" s="70"/>
      <c r="F328" s="70"/>
      <c r="G328" s="70"/>
      <c r="H328" s="70"/>
      <c r="I328" s="77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</row>
    <row r="329" spans="1:26" ht="13" x14ac:dyDescent="0.15">
      <c r="A329" s="70"/>
      <c r="B329" s="77"/>
      <c r="C329" s="70"/>
      <c r="D329" s="70"/>
      <c r="E329" s="70"/>
      <c r="F329" s="70"/>
      <c r="G329" s="70"/>
      <c r="H329" s="70"/>
      <c r="I329" s="77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</row>
    <row r="330" spans="1:26" ht="13" x14ac:dyDescent="0.15">
      <c r="A330" s="70"/>
      <c r="B330" s="77"/>
      <c r="C330" s="70"/>
      <c r="D330" s="70"/>
      <c r="E330" s="70"/>
      <c r="F330" s="70"/>
      <c r="G330" s="70"/>
      <c r="H330" s="70"/>
      <c r="I330" s="77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</row>
    <row r="331" spans="1:26" ht="13" x14ac:dyDescent="0.15">
      <c r="A331" s="70"/>
      <c r="B331" s="77"/>
      <c r="C331" s="70"/>
      <c r="D331" s="70"/>
      <c r="E331" s="70"/>
      <c r="F331" s="70"/>
      <c r="G331" s="70"/>
      <c r="H331" s="70"/>
      <c r="I331" s="77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</row>
    <row r="332" spans="1:26" ht="13" x14ac:dyDescent="0.15">
      <c r="A332" s="70"/>
      <c r="B332" s="77"/>
      <c r="C332" s="70"/>
      <c r="D332" s="70"/>
      <c r="E332" s="70"/>
      <c r="F332" s="70"/>
      <c r="G332" s="70"/>
      <c r="H332" s="70"/>
      <c r="I332" s="77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</row>
    <row r="333" spans="1:26" ht="13" x14ac:dyDescent="0.15">
      <c r="A333" s="70"/>
      <c r="B333" s="77"/>
      <c r="C333" s="70"/>
      <c r="D333" s="70"/>
      <c r="E333" s="70"/>
      <c r="F333" s="70"/>
      <c r="G333" s="70"/>
      <c r="H333" s="70"/>
      <c r="I333" s="77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</row>
    <row r="334" spans="1:26" ht="13" x14ac:dyDescent="0.15">
      <c r="A334" s="70"/>
      <c r="B334" s="77"/>
      <c r="C334" s="70"/>
      <c r="D334" s="70"/>
      <c r="E334" s="70"/>
      <c r="F334" s="70"/>
      <c r="G334" s="70"/>
      <c r="H334" s="70"/>
      <c r="I334" s="77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13" x14ac:dyDescent="0.15">
      <c r="A335" s="70"/>
      <c r="B335" s="77"/>
      <c r="C335" s="70"/>
      <c r="D335" s="70"/>
      <c r="E335" s="70"/>
      <c r="F335" s="70"/>
      <c r="G335" s="70"/>
      <c r="H335" s="70"/>
      <c r="I335" s="77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</row>
    <row r="336" spans="1:26" ht="13" x14ac:dyDescent="0.15">
      <c r="A336" s="70"/>
      <c r="B336" s="77"/>
      <c r="C336" s="70"/>
      <c r="D336" s="70"/>
      <c r="E336" s="70"/>
      <c r="F336" s="70"/>
      <c r="G336" s="70"/>
      <c r="H336" s="70"/>
      <c r="I336" s="77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</row>
    <row r="337" spans="1:26" ht="13" x14ac:dyDescent="0.15">
      <c r="A337" s="70"/>
      <c r="B337" s="77"/>
      <c r="C337" s="70"/>
      <c r="D337" s="70"/>
      <c r="E337" s="70"/>
      <c r="F337" s="70"/>
      <c r="G337" s="70"/>
      <c r="H337" s="70"/>
      <c r="I337" s="77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</row>
    <row r="338" spans="1:26" ht="13" x14ac:dyDescent="0.15">
      <c r="A338" s="70"/>
      <c r="B338" s="77"/>
      <c r="C338" s="70"/>
      <c r="D338" s="70"/>
      <c r="E338" s="70"/>
      <c r="F338" s="70"/>
      <c r="G338" s="70"/>
      <c r="H338" s="70"/>
      <c r="I338" s="77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</row>
    <row r="339" spans="1:26" ht="13" x14ac:dyDescent="0.15">
      <c r="A339" s="70"/>
      <c r="B339" s="77"/>
      <c r="C339" s="70"/>
      <c r="D339" s="70"/>
      <c r="E339" s="70"/>
      <c r="F339" s="70"/>
      <c r="G339" s="70"/>
      <c r="H339" s="70"/>
      <c r="I339" s="77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</row>
    <row r="340" spans="1:26" ht="13" x14ac:dyDescent="0.15">
      <c r="A340" s="70"/>
      <c r="B340" s="77"/>
      <c r="C340" s="70"/>
      <c r="D340" s="70"/>
      <c r="E340" s="70"/>
      <c r="F340" s="70"/>
      <c r="G340" s="70"/>
      <c r="H340" s="70"/>
      <c r="I340" s="77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</row>
    <row r="341" spans="1:26" ht="13" x14ac:dyDescent="0.15">
      <c r="A341" s="70"/>
      <c r="B341" s="77"/>
      <c r="C341" s="70"/>
      <c r="D341" s="70"/>
      <c r="E341" s="70"/>
      <c r="F341" s="70"/>
      <c r="G341" s="70"/>
      <c r="H341" s="70"/>
      <c r="I341" s="77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</row>
    <row r="342" spans="1:26" ht="13" x14ac:dyDescent="0.15">
      <c r="A342" s="70"/>
      <c r="B342" s="77"/>
      <c r="C342" s="70"/>
      <c r="D342" s="70"/>
      <c r="E342" s="70"/>
      <c r="F342" s="70"/>
      <c r="G342" s="70"/>
      <c r="H342" s="70"/>
      <c r="I342" s="77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</row>
    <row r="343" spans="1:26" ht="13" x14ac:dyDescent="0.15">
      <c r="A343" s="70"/>
      <c r="B343" s="77"/>
      <c r="C343" s="70"/>
      <c r="D343" s="70"/>
      <c r="E343" s="70"/>
      <c r="F343" s="70"/>
      <c r="G343" s="70"/>
      <c r="H343" s="70"/>
      <c r="I343" s="77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</row>
    <row r="344" spans="1:26" ht="13" x14ac:dyDescent="0.15">
      <c r="A344" s="70"/>
      <c r="B344" s="77"/>
      <c r="C344" s="70"/>
      <c r="D344" s="70"/>
      <c r="E344" s="70"/>
      <c r="F344" s="70"/>
      <c r="G344" s="70"/>
      <c r="H344" s="70"/>
      <c r="I344" s="77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</row>
    <row r="345" spans="1:26" ht="13" x14ac:dyDescent="0.15">
      <c r="A345" s="70"/>
      <c r="B345" s="77"/>
      <c r="C345" s="70"/>
      <c r="D345" s="70"/>
      <c r="E345" s="70"/>
      <c r="F345" s="70"/>
      <c r="G345" s="70"/>
      <c r="H345" s="70"/>
      <c r="I345" s="77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</row>
    <row r="346" spans="1:26" ht="13" x14ac:dyDescent="0.15">
      <c r="A346" s="70"/>
      <c r="B346" s="77"/>
      <c r="C346" s="70"/>
      <c r="D346" s="70"/>
      <c r="E346" s="70"/>
      <c r="F346" s="70"/>
      <c r="G346" s="70"/>
      <c r="H346" s="70"/>
      <c r="I346" s="77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</row>
    <row r="347" spans="1:26" ht="13" x14ac:dyDescent="0.15">
      <c r="A347" s="70"/>
      <c r="B347" s="77"/>
      <c r="C347" s="70"/>
      <c r="D347" s="70"/>
      <c r="E347" s="70"/>
      <c r="F347" s="70"/>
      <c r="G347" s="70"/>
      <c r="H347" s="70"/>
      <c r="I347" s="77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</row>
    <row r="348" spans="1:26" ht="13" x14ac:dyDescent="0.15">
      <c r="A348" s="70"/>
      <c r="B348" s="77"/>
      <c r="C348" s="70"/>
      <c r="D348" s="70"/>
      <c r="E348" s="70"/>
      <c r="F348" s="70"/>
      <c r="G348" s="70"/>
      <c r="H348" s="70"/>
      <c r="I348" s="77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</row>
    <row r="349" spans="1:26" ht="13" x14ac:dyDescent="0.15">
      <c r="A349" s="70"/>
      <c r="B349" s="77"/>
      <c r="C349" s="70"/>
      <c r="D349" s="70"/>
      <c r="E349" s="70"/>
      <c r="F349" s="70"/>
      <c r="G349" s="70"/>
      <c r="H349" s="70"/>
      <c r="I349" s="77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</row>
    <row r="350" spans="1:26" ht="13" x14ac:dyDescent="0.15">
      <c r="A350" s="70"/>
      <c r="B350" s="77"/>
      <c r="C350" s="70"/>
      <c r="D350" s="70"/>
      <c r="E350" s="70"/>
      <c r="F350" s="70"/>
      <c r="G350" s="70"/>
      <c r="H350" s="70"/>
      <c r="I350" s="77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</row>
    <row r="351" spans="1:26" ht="13" x14ac:dyDescent="0.15">
      <c r="A351" s="70"/>
      <c r="B351" s="77"/>
      <c r="C351" s="70"/>
      <c r="D351" s="70"/>
      <c r="E351" s="70"/>
      <c r="F351" s="70"/>
      <c r="G351" s="70"/>
      <c r="H351" s="70"/>
      <c r="I351" s="77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</row>
    <row r="352" spans="1:26" ht="13" x14ac:dyDescent="0.15">
      <c r="A352" s="70"/>
      <c r="B352" s="77"/>
      <c r="C352" s="70"/>
      <c r="D352" s="70"/>
      <c r="E352" s="70"/>
      <c r="F352" s="70"/>
      <c r="G352" s="70"/>
      <c r="H352" s="70"/>
      <c r="I352" s="77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</row>
    <row r="353" spans="1:26" ht="13" x14ac:dyDescent="0.15">
      <c r="A353" s="70"/>
      <c r="B353" s="77"/>
      <c r="C353" s="70"/>
      <c r="D353" s="70"/>
      <c r="E353" s="70"/>
      <c r="F353" s="70"/>
      <c r="G353" s="70"/>
      <c r="H353" s="70"/>
      <c r="I353" s="77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</row>
    <row r="354" spans="1:26" ht="13" x14ac:dyDescent="0.15">
      <c r="A354" s="70"/>
      <c r="B354" s="77"/>
      <c r="C354" s="70"/>
      <c r="D354" s="70"/>
      <c r="E354" s="70"/>
      <c r="F354" s="70"/>
      <c r="G354" s="70"/>
      <c r="H354" s="70"/>
      <c r="I354" s="77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</row>
    <row r="355" spans="1:26" ht="13" x14ac:dyDescent="0.15">
      <c r="A355" s="70"/>
      <c r="B355" s="77"/>
      <c r="C355" s="70"/>
      <c r="D355" s="70"/>
      <c r="E355" s="70"/>
      <c r="F355" s="70"/>
      <c r="G355" s="70"/>
      <c r="H355" s="70"/>
      <c r="I355" s="77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</row>
    <row r="356" spans="1:26" ht="13" x14ac:dyDescent="0.15">
      <c r="A356" s="70"/>
      <c r="B356" s="77"/>
      <c r="C356" s="70"/>
      <c r="D356" s="70"/>
      <c r="E356" s="70"/>
      <c r="F356" s="70"/>
      <c r="G356" s="70"/>
      <c r="H356" s="70"/>
      <c r="I356" s="77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</row>
    <row r="357" spans="1:26" ht="13" x14ac:dyDescent="0.15">
      <c r="A357" s="70"/>
      <c r="B357" s="77"/>
      <c r="C357" s="70"/>
      <c r="D357" s="70"/>
      <c r="E357" s="70"/>
      <c r="F357" s="70"/>
      <c r="G357" s="70"/>
      <c r="H357" s="70"/>
      <c r="I357" s="77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</row>
    <row r="358" spans="1:26" ht="13" x14ac:dyDescent="0.15">
      <c r="A358" s="70"/>
      <c r="B358" s="77"/>
      <c r="C358" s="70"/>
      <c r="D358" s="70"/>
      <c r="E358" s="70"/>
      <c r="F358" s="70"/>
      <c r="G358" s="70"/>
      <c r="H358" s="70"/>
      <c r="I358" s="77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</row>
    <row r="359" spans="1:26" ht="13" x14ac:dyDescent="0.15">
      <c r="A359" s="70"/>
      <c r="B359" s="77"/>
      <c r="C359" s="70"/>
      <c r="D359" s="70"/>
      <c r="E359" s="70"/>
      <c r="F359" s="70"/>
      <c r="G359" s="70"/>
      <c r="H359" s="70"/>
      <c r="I359" s="77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</row>
    <row r="360" spans="1:26" ht="13" x14ac:dyDescent="0.15">
      <c r="A360" s="70"/>
      <c r="B360" s="77"/>
      <c r="C360" s="70"/>
      <c r="D360" s="70"/>
      <c r="E360" s="70"/>
      <c r="F360" s="70"/>
      <c r="G360" s="70"/>
      <c r="H360" s="70"/>
      <c r="I360" s="77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</row>
    <row r="361" spans="1:26" ht="13" x14ac:dyDescent="0.15">
      <c r="A361" s="70"/>
      <c r="B361" s="77"/>
      <c r="C361" s="70"/>
      <c r="D361" s="70"/>
      <c r="E361" s="70"/>
      <c r="F361" s="70"/>
      <c r="G361" s="70"/>
      <c r="H361" s="70"/>
      <c r="I361" s="77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</row>
    <row r="362" spans="1:26" ht="13" x14ac:dyDescent="0.15">
      <c r="A362" s="70"/>
      <c r="B362" s="77"/>
      <c r="C362" s="70"/>
      <c r="D362" s="70"/>
      <c r="E362" s="70"/>
      <c r="F362" s="70"/>
      <c r="G362" s="70"/>
      <c r="H362" s="70"/>
      <c r="I362" s="77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</row>
    <row r="363" spans="1:26" ht="13" x14ac:dyDescent="0.15">
      <c r="A363" s="70"/>
      <c r="B363" s="77"/>
      <c r="C363" s="70"/>
      <c r="D363" s="70"/>
      <c r="E363" s="70"/>
      <c r="F363" s="70"/>
      <c r="G363" s="70"/>
      <c r="H363" s="70"/>
      <c r="I363" s="77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</row>
    <row r="364" spans="1:26" ht="13" x14ac:dyDescent="0.15">
      <c r="A364" s="70"/>
      <c r="B364" s="77"/>
      <c r="C364" s="70"/>
      <c r="D364" s="70"/>
      <c r="E364" s="70"/>
      <c r="F364" s="70"/>
      <c r="G364" s="70"/>
      <c r="H364" s="70"/>
      <c r="I364" s="77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</row>
    <row r="365" spans="1:26" ht="13" x14ac:dyDescent="0.15">
      <c r="A365" s="70"/>
      <c r="B365" s="77"/>
      <c r="C365" s="70"/>
      <c r="D365" s="70"/>
      <c r="E365" s="70"/>
      <c r="F365" s="70"/>
      <c r="G365" s="70"/>
      <c r="H365" s="70"/>
      <c r="I365" s="77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</row>
    <row r="366" spans="1:26" ht="13" x14ac:dyDescent="0.15">
      <c r="A366" s="70"/>
      <c r="B366" s="77"/>
      <c r="C366" s="70"/>
      <c r="D366" s="70"/>
      <c r="E366" s="70"/>
      <c r="F366" s="70"/>
      <c r="G366" s="70"/>
      <c r="H366" s="70"/>
      <c r="I366" s="77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</row>
    <row r="367" spans="1:26" ht="13" x14ac:dyDescent="0.15">
      <c r="A367" s="70"/>
      <c r="B367" s="77"/>
      <c r="C367" s="70"/>
      <c r="D367" s="70"/>
      <c r="E367" s="70"/>
      <c r="F367" s="70"/>
      <c r="G367" s="70"/>
      <c r="H367" s="70"/>
      <c r="I367" s="77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</row>
    <row r="368" spans="1:26" ht="13" x14ac:dyDescent="0.15">
      <c r="A368" s="70"/>
      <c r="B368" s="77"/>
      <c r="C368" s="70"/>
      <c r="D368" s="70"/>
      <c r="E368" s="70"/>
      <c r="F368" s="70"/>
      <c r="G368" s="70"/>
      <c r="H368" s="70"/>
      <c r="I368" s="77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</row>
    <row r="369" spans="1:26" ht="13" x14ac:dyDescent="0.15">
      <c r="A369" s="70"/>
      <c r="B369" s="77"/>
      <c r="C369" s="70"/>
      <c r="D369" s="70"/>
      <c r="E369" s="70"/>
      <c r="F369" s="70"/>
      <c r="G369" s="70"/>
      <c r="H369" s="70"/>
      <c r="I369" s="77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</row>
    <row r="370" spans="1:26" ht="13" x14ac:dyDescent="0.15">
      <c r="A370" s="70"/>
      <c r="B370" s="77"/>
      <c r="C370" s="70"/>
      <c r="D370" s="70"/>
      <c r="E370" s="70"/>
      <c r="F370" s="70"/>
      <c r="G370" s="70"/>
      <c r="H370" s="70"/>
      <c r="I370" s="77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</row>
    <row r="371" spans="1:26" ht="13" x14ac:dyDescent="0.15">
      <c r="A371" s="70"/>
      <c r="B371" s="77"/>
      <c r="C371" s="70"/>
      <c r="D371" s="70"/>
      <c r="E371" s="70"/>
      <c r="F371" s="70"/>
      <c r="G371" s="70"/>
      <c r="H371" s="70"/>
      <c r="I371" s="77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</row>
    <row r="372" spans="1:26" ht="13" x14ac:dyDescent="0.15">
      <c r="A372" s="70"/>
      <c r="B372" s="77"/>
      <c r="C372" s="70"/>
      <c r="D372" s="70"/>
      <c r="E372" s="70"/>
      <c r="F372" s="70"/>
      <c r="G372" s="70"/>
      <c r="H372" s="70"/>
      <c r="I372" s="77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</row>
    <row r="373" spans="1:26" ht="13" x14ac:dyDescent="0.15">
      <c r="A373" s="70"/>
      <c r="B373" s="77"/>
      <c r="C373" s="70"/>
      <c r="D373" s="70"/>
      <c r="E373" s="70"/>
      <c r="F373" s="70"/>
      <c r="G373" s="70"/>
      <c r="H373" s="70"/>
      <c r="I373" s="77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</row>
    <row r="374" spans="1:26" ht="13" x14ac:dyDescent="0.15">
      <c r="A374" s="70"/>
      <c r="B374" s="77"/>
      <c r="C374" s="70"/>
      <c r="D374" s="70"/>
      <c r="E374" s="70"/>
      <c r="F374" s="70"/>
      <c r="G374" s="70"/>
      <c r="H374" s="70"/>
      <c r="I374" s="77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</row>
    <row r="375" spans="1:26" ht="13" x14ac:dyDescent="0.15">
      <c r="A375" s="70"/>
      <c r="B375" s="77"/>
      <c r="C375" s="70"/>
      <c r="D375" s="70"/>
      <c r="E375" s="70"/>
      <c r="F375" s="70"/>
      <c r="G375" s="70"/>
      <c r="H375" s="70"/>
      <c r="I375" s="77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</row>
    <row r="376" spans="1:26" ht="13" x14ac:dyDescent="0.15">
      <c r="A376" s="70"/>
      <c r="B376" s="77"/>
      <c r="C376" s="70"/>
      <c r="D376" s="70"/>
      <c r="E376" s="70"/>
      <c r="F376" s="70"/>
      <c r="G376" s="70"/>
      <c r="H376" s="70"/>
      <c r="I376" s="77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</row>
    <row r="377" spans="1:26" ht="13" x14ac:dyDescent="0.15">
      <c r="A377" s="70"/>
      <c r="B377" s="77"/>
      <c r="C377" s="70"/>
      <c r="D377" s="70"/>
      <c r="E377" s="70"/>
      <c r="F377" s="70"/>
      <c r="G377" s="70"/>
      <c r="H377" s="70"/>
      <c r="I377" s="77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</row>
    <row r="378" spans="1:26" ht="13" x14ac:dyDescent="0.15">
      <c r="A378" s="70"/>
      <c r="B378" s="77"/>
      <c r="C378" s="70"/>
      <c r="D378" s="70"/>
      <c r="E378" s="70"/>
      <c r="F378" s="70"/>
      <c r="G378" s="70"/>
      <c r="H378" s="70"/>
      <c r="I378" s="77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</row>
    <row r="379" spans="1:26" ht="13" x14ac:dyDescent="0.15">
      <c r="A379" s="70"/>
      <c r="B379" s="77"/>
      <c r="C379" s="70"/>
      <c r="D379" s="70"/>
      <c r="E379" s="70"/>
      <c r="F379" s="70"/>
      <c r="G379" s="70"/>
      <c r="H379" s="70"/>
      <c r="I379" s="77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</row>
    <row r="380" spans="1:26" ht="13" x14ac:dyDescent="0.15">
      <c r="A380" s="70"/>
      <c r="B380" s="77"/>
      <c r="C380" s="70"/>
      <c r="D380" s="70"/>
      <c r="E380" s="70"/>
      <c r="F380" s="70"/>
      <c r="G380" s="70"/>
      <c r="H380" s="70"/>
      <c r="I380" s="77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</row>
    <row r="381" spans="1:26" ht="13" x14ac:dyDescent="0.15">
      <c r="A381" s="70"/>
      <c r="B381" s="77"/>
      <c r="C381" s="70"/>
      <c r="D381" s="70"/>
      <c r="E381" s="70"/>
      <c r="F381" s="70"/>
      <c r="G381" s="70"/>
      <c r="H381" s="70"/>
      <c r="I381" s="77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</row>
    <row r="382" spans="1:26" ht="13" x14ac:dyDescent="0.15">
      <c r="A382" s="70"/>
      <c r="B382" s="77"/>
      <c r="C382" s="70"/>
      <c r="D382" s="70"/>
      <c r="E382" s="70"/>
      <c r="F382" s="70"/>
      <c r="G382" s="70"/>
      <c r="H382" s="70"/>
      <c r="I382" s="77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</row>
    <row r="383" spans="1:26" ht="13" x14ac:dyDescent="0.15">
      <c r="A383" s="70"/>
      <c r="B383" s="77"/>
      <c r="C383" s="70"/>
      <c r="D383" s="70"/>
      <c r="E383" s="70"/>
      <c r="F383" s="70"/>
      <c r="G383" s="70"/>
      <c r="H383" s="70"/>
      <c r="I383" s="77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</row>
    <row r="384" spans="1:26" ht="13" x14ac:dyDescent="0.15">
      <c r="A384" s="70"/>
      <c r="B384" s="77"/>
      <c r="C384" s="70"/>
      <c r="D384" s="70"/>
      <c r="E384" s="70"/>
      <c r="F384" s="70"/>
      <c r="G384" s="70"/>
      <c r="H384" s="70"/>
      <c r="I384" s="77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</row>
    <row r="385" spans="1:26" ht="13" x14ac:dyDescent="0.15">
      <c r="A385" s="70"/>
      <c r="B385" s="77"/>
      <c r="C385" s="70"/>
      <c r="D385" s="70"/>
      <c r="E385" s="70"/>
      <c r="F385" s="70"/>
      <c r="G385" s="70"/>
      <c r="H385" s="70"/>
      <c r="I385" s="77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</row>
    <row r="386" spans="1:26" ht="13" x14ac:dyDescent="0.15">
      <c r="A386" s="70"/>
      <c r="B386" s="77"/>
      <c r="C386" s="70"/>
      <c r="D386" s="70"/>
      <c r="E386" s="70"/>
      <c r="F386" s="70"/>
      <c r="G386" s="70"/>
      <c r="H386" s="70"/>
      <c r="I386" s="77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</row>
    <row r="387" spans="1:26" ht="13" x14ac:dyDescent="0.15">
      <c r="A387" s="70"/>
      <c r="B387" s="77"/>
      <c r="C387" s="70"/>
      <c r="D387" s="70"/>
      <c r="E387" s="70"/>
      <c r="F387" s="70"/>
      <c r="G387" s="70"/>
      <c r="H387" s="70"/>
      <c r="I387" s="77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</row>
    <row r="388" spans="1:26" ht="13" x14ac:dyDescent="0.15">
      <c r="A388" s="70"/>
      <c r="B388" s="77"/>
      <c r="C388" s="70"/>
      <c r="D388" s="70"/>
      <c r="E388" s="70"/>
      <c r="F388" s="70"/>
      <c r="G388" s="70"/>
      <c r="H388" s="70"/>
      <c r="I388" s="77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</row>
    <row r="389" spans="1:26" ht="13" x14ac:dyDescent="0.15">
      <c r="A389" s="70"/>
      <c r="B389" s="77"/>
      <c r="C389" s="70"/>
      <c r="D389" s="70"/>
      <c r="E389" s="70"/>
      <c r="F389" s="70"/>
      <c r="G389" s="70"/>
      <c r="H389" s="70"/>
      <c r="I389" s="77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</row>
    <row r="390" spans="1:26" ht="13" x14ac:dyDescent="0.15">
      <c r="A390" s="70"/>
      <c r="B390" s="77"/>
      <c r="C390" s="70"/>
      <c r="D390" s="70"/>
      <c r="E390" s="70"/>
      <c r="F390" s="70"/>
      <c r="G390" s="70"/>
      <c r="H390" s="70"/>
      <c r="I390" s="77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</row>
    <row r="391" spans="1:26" ht="13" x14ac:dyDescent="0.15">
      <c r="A391" s="70"/>
      <c r="B391" s="77"/>
      <c r="C391" s="70"/>
      <c r="D391" s="70"/>
      <c r="E391" s="70"/>
      <c r="F391" s="70"/>
      <c r="G391" s="70"/>
      <c r="H391" s="70"/>
      <c r="I391" s="77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</row>
    <row r="392" spans="1:26" ht="13" x14ac:dyDescent="0.15">
      <c r="A392" s="70"/>
      <c r="B392" s="77"/>
      <c r="C392" s="70"/>
      <c r="D392" s="70"/>
      <c r="E392" s="70"/>
      <c r="F392" s="70"/>
      <c r="G392" s="70"/>
      <c r="H392" s="70"/>
      <c r="I392" s="77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</row>
    <row r="393" spans="1:26" ht="13" x14ac:dyDescent="0.15">
      <c r="A393" s="70"/>
      <c r="B393" s="77"/>
      <c r="C393" s="70"/>
      <c r="D393" s="70"/>
      <c r="E393" s="70"/>
      <c r="F393" s="70"/>
      <c r="G393" s="70"/>
      <c r="H393" s="70"/>
      <c r="I393" s="77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</row>
    <row r="394" spans="1:26" ht="13" x14ac:dyDescent="0.15">
      <c r="A394" s="70"/>
      <c r="B394" s="77"/>
      <c r="C394" s="70"/>
      <c r="D394" s="70"/>
      <c r="E394" s="70"/>
      <c r="F394" s="70"/>
      <c r="G394" s="70"/>
      <c r="H394" s="70"/>
      <c r="I394" s="77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</row>
    <row r="395" spans="1:26" ht="13" x14ac:dyDescent="0.15">
      <c r="A395" s="70"/>
      <c r="B395" s="77"/>
      <c r="C395" s="70"/>
      <c r="D395" s="70"/>
      <c r="E395" s="70"/>
      <c r="F395" s="70"/>
      <c r="G395" s="70"/>
      <c r="H395" s="70"/>
      <c r="I395" s="77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</row>
    <row r="396" spans="1:26" ht="13" x14ac:dyDescent="0.15">
      <c r="A396" s="70"/>
      <c r="B396" s="77"/>
      <c r="C396" s="70"/>
      <c r="D396" s="70"/>
      <c r="E396" s="70"/>
      <c r="F396" s="70"/>
      <c r="G396" s="70"/>
      <c r="H396" s="70"/>
      <c r="I396" s="77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</row>
    <row r="397" spans="1:26" ht="13" x14ac:dyDescent="0.15">
      <c r="A397" s="70"/>
      <c r="B397" s="77"/>
      <c r="C397" s="70"/>
      <c r="D397" s="70"/>
      <c r="E397" s="70"/>
      <c r="F397" s="70"/>
      <c r="G397" s="70"/>
      <c r="H397" s="70"/>
      <c r="I397" s="77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</row>
    <row r="398" spans="1:26" ht="13" x14ac:dyDescent="0.15">
      <c r="A398" s="70"/>
      <c r="B398" s="77"/>
      <c r="C398" s="70"/>
      <c r="D398" s="70"/>
      <c r="E398" s="70"/>
      <c r="F398" s="70"/>
      <c r="G398" s="70"/>
      <c r="H398" s="70"/>
      <c r="I398" s="77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</row>
    <row r="399" spans="1:26" ht="13" x14ac:dyDescent="0.15">
      <c r="A399" s="70"/>
      <c r="B399" s="77"/>
      <c r="C399" s="70"/>
      <c r="D399" s="70"/>
      <c r="E399" s="70"/>
      <c r="F399" s="70"/>
      <c r="G399" s="70"/>
      <c r="H399" s="70"/>
      <c r="I399" s="77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</row>
    <row r="400" spans="1:26" ht="13" x14ac:dyDescent="0.15">
      <c r="A400" s="70"/>
      <c r="B400" s="77"/>
      <c r="C400" s="70"/>
      <c r="D400" s="70"/>
      <c r="E400" s="70"/>
      <c r="F400" s="70"/>
      <c r="G400" s="70"/>
      <c r="H400" s="70"/>
      <c r="I400" s="77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</row>
    <row r="401" spans="1:26" ht="13" x14ac:dyDescent="0.15">
      <c r="A401" s="70"/>
      <c r="B401" s="77"/>
      <c r="C401" s="70"/>
      <c r="D401" s="70"/>
      <c r="E401" s="70"/>
      <c r="F401" s="70"/>
      <c r="G401" s="70"/>
      <c r="H401" s="70"/>
      <c r="I401" s="77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</row>
    <row r="402" spans="1:26" ht="13" x14ac:dyDescent="0.15">
      <c r="A402" s="70"/>
      <c r="B402" s="77"/>
      <c r="C402" s="70"/>
      <c r="D402" s="70"/>
      <c r="E402" s="70"/>
      <c r="F402" s="70"/>
      <c r="G402" s="70"/>
      <c r="H402" s="70"/>
      <c r="I402" s="77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</row>
    <row r="403" spans="1:26" ht="13" x14ac:dyDescent="0.15">
      <c r="A403" s="70"/>
      <c r="B403" s="77"/>
      <c r="C403" s="70"/>
      <c r="D403" s="70"/>
      <c r="E403" s="70"/>
      <c r="F403" s="70"/>
      <c r="G403" s="70"/>
      <c r="H403" s="70"/>
      <c r="I403" s="77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</row>
    <row r="404" spans="1:26" ht="13" x14ac:dyDescent="0.15">
      <c r="A404" s="70"/>
      <c r="B404" s="77"/>
      <c r="C404" s="70"/>
      <c r="D404" s="70"/>
      <c r="E404" s="70"/>
      <c r="F404" s="70"/>
      <c r="G404" s="70"/>
      <c r="H404" s="70"/>
      <c r="I404" s="77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</row>
    <row r="405" spans="1:26" ht="13" x14ac:dyDescent="0.15">
      <c r="A405" s="70"/>
      <c r="B405" s="77"/>
      <c r="C405" s="70"/>
      <c r="D405" s="70"/>
      <c r="E405" s="70"/>
      <c r="F405" s="70"/>
      <c r="G405" s="70"/>
      <c r="H405" s="70"/>
      <c r="I405" s="77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</row>
    <row r="406" spans="1:26" ht="13" x14ac:dyDescent="0.15">
      <c r="A406" s="70"/>
      <c r="B406" s="77"/>
      <c r="C406" s="70"/>
      <c r="D406" s="70"/>
      <c r="E406" s="70"/>
      <c r="F406" s="70"/>
      <c r="G406" s="70"/>
      <c r="H406" s="70"/>
      <c r="I406" s="77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</row>
    <row r="407" spans="1:26" ht="13" x14ac:dyDescent="0.15">
      <c r="A407" s="70"/>
      <c r="B407" s="77"/>
      <c r="C407" s="70"/>
      <c r="D407" s="70"/>
      <c r="E407" s="70"/>
      <c r="F407" s="70"/>
      <c r="G407" s="70"/>
      <c r="H407" s="70"/>
      <c r="I407" s="77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</row>
    <row r="408" spans="1:26" ht="13" x14ac:dyDescent="0.15">
      <c r="A408" s="70"/>
      <c r="B408" s="77"/>
      <c r="C408" s="70"/>
      <c r="D408" s="70"/>
      <c r="E408" s="70"/>
      <c r="F408" s="70"/>
      <c r="G408" s="70"/>
      <c r="H408" s="70"/>
      <c r="I408" s="77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</row>
    <row r="409" spans="1:26" ht="13" x14ac:dyDescent="0.15">
      <c r="A409" s="70"/>
      <c r="B409" s="77"/>
      <c r="C409" s="70"/>
      <c r="D409" s="70"/>
      <c r="E409" s="70"/>
      <c r="F409" s="70"/>
      <c r="G409" s="70"/>
      <c r="H409" s="70"/>
      <c r="I409" s="77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</row>
    <row r="410" spans="1:26" ht="13" x14ac:dyDescent="0.15">
      <c r="A410" s="70"/>
      <c r="B410" s="77"/>
      <c r="C410" s="70"/>
      <c r="D410" s="70"/>
      <c r="E410" s="70"/>
      <c r="F410" s="70"/>
      <c r="G410" s="70"/>
      <c r="H410" s="70"/>
      <c r="I410" s="77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</row>
    <row r="411" spans="1:26" ht="13" x14ac:dyDescent="0.15">
      <c r="A411" s="70"/>
      <c r="B411" s="77"/>
      <c r="C411" s="70"/>
      <c r="D411" s="70"/>
      <c r="E411" s="70"/>
      <c r="F411" s="70"/>
      <c r="G411" s="70"/>
      <c r="H411" s="70"/>
      <c r="I411" s="77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</row>
    <row r="412" spans="1:26" ht="13" x14ac:dyDescent="0.15">
      <c r="A412" s="70"/>
      <c r="B412" s="77"/>
      <c r="C412" s="70"/>
      <c r="D412" s="70"/>
      <c r="E412" s="70"/>
      <c r="F412" s="70"/>
      <c r="G412" s="70"/>
      <c r="H412" s="70"/>
      <c r="I412" s="77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</row>
    <row r="413" spans="1:26" ht="13" x14ac:dyDescent="0.15">
      <c r="A413" s="70"/>
      <c r="B413" s="77"/>
      <c r="C413" s="70"/>
      <c r="D413" s="70"/>
      <c r="E413" s="70"/>
      <c r="F413" s="70"/>
      <c r="G413" s="70"/>
      <c r="H413" s="70"/>
      <c r="I413" s="77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</row>
    <row r="414" spans="1:26" ht="13" x14ac:dyDescent="0.15">
      <c r="A414" s="70"/>
      <c r="B414" s="77"/>
      <c r="C414" s="70"/>
      <c r="D414" s="70"/>
      <c r="E414" s="70"/>
      <c r="F414" s="70"/>
      <c r="G414" s="70"/>
      <c r="H414" s="70"/>
      <c r="I414" s="77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</row>
    <row r="415" spans="1:26" ht="13" x14ac:dyDescent="0.15">
      <c r="A415" s="70"/>
      <c r="B415" s="77"/>
      <c r="C415" s="70"/>
      <c r="D415" s="70"/>
      <c r="E415" s="70"/>
      <c r="F415" s="70"/>
      <c r="G415" s="70"/>
      <c r="H415" s="70"/>
      <c r="I415" s="77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</row>
    <row r="416" spans="1:26" ht="13" x14ac:dyDescent="0.15">
      <c r="A416" s="70"/>
      <c r="B416" s="77"/>
      <c r="C416" s="70"/>
      <c r="D416" s="70"/>
      <c r="E416" s="70"/>
      <c r="F416" s="70"/>
      <c r="G416" s="70"/>
      <c r="H416" s="70"/>
      <c r="I416" s="77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</row>
    <row r="417" spans="1:26" ht="13" x14ac:dyDescent="0.15">
      <c r="A417" s="70"/>
      <c r="B417" s="77"/>
      <c r="C417" s="70"/>
      <c r="D417" s="70"/>
      <c r="E417" s="70"/>
      <c r="F417" s="70"/>
      <c r="G417" s="70"/>
      <c r="H417" s="70"/>
      <c r="I417" s="77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</row>
    <row r="418" spans="1:26" ht="13" x14ac:dyDescent="0.15">
      <c r="A418" s="70"/>
      <c r="B418" s="77"/>
      <c r="C418" s="70"/>
      <c r="D418" s="70"/>
      <c r="E418" s="70"/>
      <c r="F418" s="70"/>
      <c r="G418" s="70"/>
      <c r="H418" s="70"/>
      <c r="I418" s="77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</row>
    <row r="419" spans="1:26" ht="13" x14ac:dyDescent="0.15">
      <c r="A419" s="70"/>
      <c r="B419" s="77"/>
      <c r="C419" s="70"/>
      <c r="D419" s="70"/>
      <c r="E419" s="70"/>
      <c r="F419" s="70"/>
      <c r="G419" s="70"/>
      <c r="H419" s="70"/>
      <c r="I419" s="77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</row>
    <row r="420" spans="1:26" ht="13" x14ac:dyDescent="0.15">
      <c r="A420" s="70"/>
      <c r="B420" s="77"/>
      <c r="C420" s="70"/>
      <c r="D420" s="70"/>
      <c r="E420" s="70"/>
      <c r="F420" s="70"/>
      <c r="G420" s="70"/>
      <c r="H420" s="70"/>
      <c r="I420" s="77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</row>
    <row r="421" spans="1:26" ht="13" x14ac:dyDescent="0.15">
      <c r="A421" s="70"/>
      <c r="B421" s="77"/>
      <c r="C421" s="70"/>
      <c r="D421" s="70"/>
      <c r="E421" s="70"/>
      <c r="F421" s="70"/>
      <c r="G421" s="70"/>
      <c r="H421" s="70"/>
      <c r="I421" s="77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</row>
    <row r="422" spans="1:26" ht="13" x14ac:dyDescent="0.15">
      <c r="A422" s="70"/>
      <c r="B422" s="77"/>
      <c r="C422" s="70"/>
      <c r="D422" s="70"/>
      <c r="E422" s="70"/>
      <c r="F422" s="70"/>
      <c r="G422" s="70"/>
      <c r="H422" s="70"/>
      <c r="I422" s="77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</row>
    <row r="423" spans="1:26" ht="13" x14ac:dyDescent="0.15">
      <c r="A423" s="70"/>
      <c r="B423" s="77"/>
      <c r="C423" s="70"/>
      <c r="D423" s="70"/>
      <c r="E423" s="70"/>
      <c r="F423" s="70"/>
      <c r="G423" s="70"/>
      <c r="H423" s="70"/>
      <c r="I423" s="77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</row>
    <row r="424" spans="1:26" ht="13" x14ac:dyDescent="0.15">
      <c r="A424" s="70"/>
      <c r="B424" s="77"/>
      <c r="C424" s="70"/>
      <c r="D424" s="70"/>
      <c r="E424" s="70"/>
      <c r="F424" s="70"/>
      <c r="G424" s="70"/>
      <c r="H424" s="70"/>
      <c r="I424" s="77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</row>
    <row r="425" spans="1:26" ht="13" x14ac:dyDescent="0.15">
      <c r="A425" s="70"/>
      <c r="B425" s="77"/>
      <c r="C425" s="70"/>
      <c r="D425" s="70"/>
      <c r="E425" s="70"/>
      <c r="F425" s="70"/>
      <c r="G425" s="70"/>
      <c r="H425" s="70"/>
      <c r="I425" s="77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</row>
    <row r="426" spans="1:26" ht="13" x14ac:dyDescent="0.15">
      <c r="A426" s="70"/>
      <c r="B426" s="77"/>
      <c r="C426" s="70"/>
      <c r="D426" s="70"/>
      <c r="E426" s="70"/>
      <c r="F426" s="70"/>
      <c r="G426" s="70"/>
      <c r="H426" s="70"/>
      <c r="I426" s="77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7" spans="1:26" ht="13" x14ac:dyDescent="0.15">
      <c r="A427" s="70"/>
      <c r="B427" s="77"/>
      <c r="C427" s="70"/>
      <c r="D427" s="70"/>
      <c r="E427" s="70"/>
      <c r="F427" s="70"/>
      <c r="G427" s="70"/>
      <c r="H427" s="70"/>
      <c r="I427" s="77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</row>
    <row r="428" spans="1:26" ht="13" x14ac:dyDescent="0.15">
      <c r="A428" s="70"/>
      <c r="B428" s="77"/>
      <c r="C428" s="70"/>
      <c r="D428" s="70"/>
      <c r="E428" s="70"/>
      <c r="F428" s="70"/>
      <c r="G428" s="70"/>
      <c r="H428" s="70"/>
      <c r="I428" s="77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</row>
    <row r="429" spans="1:26" ht="13" x14ac:dyDescent="0.15">
      <c r="A429" s="70"/>
      <c r="B429" s="77"/>
      <c r="C429" s="70"/>
      <c r="D429" s="70"/>
      <c r="E429" s="70"/>
      <c r="F429" s="70"/>
      <c r="G429" s="70"/>
      <c r="H429" s="70"/>
      <c r="I429" s="77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</row>
    <row r="430" spans="1:26" ht="13" x14ac:dyDescent="0.15">
      <c r="A430" s="70"/>
      <c r="B430" s="77"/>
      <c r="C430" s="70"/>
      <c r="D430" s="70"/>
      <c r="E430" s="70"/>
      <c r="F430" s="70"/>
      <c r="G430" s="70"/>
      <c r="H430" s="70"/>
      <c r="I430" s="77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</row>
    <row r="431" spans="1:26" ht="13" x14ac:dyDescent="0.15">
      <c r="A431" s="70"/>
      <c r="B431" s="77"/>
      <c r="C431" s="70"/>
      <c r="D431" s="70"/>
      <c r="E431" s="70"/>
      <c r="F431" s="70"/>
      <c r="G431" s="70"/>
      <c r="H431" s="70"/>
      <c r="I431" s="77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</row>
    <row r="432" spans="1:26" ht="13" x14ac:dyDescent="0.15">
      <c r="A432" s="70"/>
      <c r="B432" s="77"/>
      <c r="C432" s="70"/>
      <c r="D432" s="70"/>
      <c r="E432" s="70"/>
      <c r="F432" s="70"/>
      <c r="G432" s="70"/>
      <c r="H432" s="70"/>
      <c r="I432" s="77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</row>
    <row r="433" spans="1:26" ht="13" x14ac:dyDescent="0.15">
      <c r="A433" s="70"/>
      <c r="B433" s="77"/>
      <c r="C433" s="70"/>
      <c r="D433" s="70"/>
      <c r="E433" s="70"/>
      <c r="F433" s="70"/>
      <c r="G433" s="70"/>
      <c r="H433" s="70"/>
      <c r="I433" s="77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</row>
    <row r="434" spans="1:26" ht="13" x14ac:dyDescent="0.15">
      <c r="A434" s="70"/>
      <c r="B434" s="77"/>
      <c r="C434" s="70"/>
      <c r="D434" s="70"/>
      <c r="E434" s="70"/>
      <c r="F434" s="70"/>
      <c r="G434" s="70"/>
      <c r="H434" s="70"/>
      <c r="I434" s="77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</row>
    <row r="435" spans="1:26" ht="13" x14ac:dyDescent="0.15">
      <c r="A435" s="70"/>
      <c r="B435" s="77"/>
      <c r="C435" s="70"/>
      <c r="D435" s="70"/>
      <c r="E435" s="70"/>
      <c r="F435" s="70"/>
      <c r="G435" s="70"/>
      <c r="H435" s="70"/>
      <c r="I435" s="77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</row>
    <row r="436" spans="1:26" ht="13" x14ac:dyDescent="0.15">
      <c r="A436" s="70"/>
      <c r="B436" s="77"/>
      <c r="C436" s="70"/>
      <c r="D436" s="70"/>
      <c r="E436" s="70"/>
      <c r="F436" s="70"/>
      <c r="G436" s="70"/>
      <c r="H436" s="70"/>
      <c r="I436" s="77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</row>
    <row r="437" spans="1:26" ht="13" x14ac:dyDescent="0.15">
      <c r="A437" s="70"/>
      <c r="B437" s="77"/>
      <c r="C437" s="70"/>
      <c r="D437" s="70"/>
      <c r="E437" s="70"/>
      <c r="F437" s="70"/>
      <c r="G437" s="70"/>
      <c r="H437" s="70"/>
      <c r="I437" s="77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</row>
    <row r="438" spans="1:26" ht="13" x14ac:dyDescent="0.15">
      <c r="A438" s="70"/>
      <c r="B438" s="77"/>
      <c r="C438" s="70"/>
      <c r="D438" s="70"/>
      <c r="E438" s="70"/>
      <c r="F438" s="70"/>
      <c r="G438" s="70"/>
      <c r="H438" s="70"/>
      <c r="I438" s="77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</row>
    <row r="439" spans="1:26" ht="13" x14ac:dyDescent="0.15">
      <c r="A439" s="70"/>
      <c r="B439" s="77"/>
      <c r="C439" s="70"/>
      <c r="D439" s="70"/>
      <c r="E439" s="70"/>
      <c r="F439" s="70"/>
      <c r="G439" s="70"/>
      <c r="H439" s="70"/>
      <c r="I439" s="77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</row>
    <row r="440" spans="1:26" ht="13" x14ac:dyDescent="0.15">
      <c r="A440" s="70"/>
      <c r="B440" s="77"/>
      <c r="C440" s="70"/>
      <c r="D440" s="70"/>
      <c r="E440" s="70"/>
      <c r="F440" s="70"/>
      <c r="G440" s="70"/>
      <c r="H440" s="70"/>
      <c r="I440" s="77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</row>
    <row r="441" spans="1:26" ht="13" x14ac:dyDescent="0.15">
      <c r="A441" s="70"/>
      <c r="B441" s="77"/>
      <c r="C441" s="70"/>
      <c r="D441" s="70"/>
      <c r="E441" s="70"/>
      <c r="F441" s="70"/>
      <c r="G441" s="70"/>
      <c r="H441" s="70"/>
      <c r="I441" s="77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</row>
    <row r="442" spans="1:26" ht="13" x14ac:dyDescent="0.15">
      <c r="A442" s="70"/>
      <c r="B442" s="77"/>
      <c r="C442" s="70"/>
      <c r="D442" s="70"/>
      <c r="E442" s="70"/>
      <c r="F442" s="70"/>
      <c r="G442" s="70"/>
      <c r="H442" s="70"/>
      <c r="I442" s="77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</row>
    <row r="443" spans="1:26" ht="13" x14ac:dyDescent="0.15">
      <c r="A443" s="70"/>
      <c r="B443" s="77"/>
      <c r="C443" s="70"/>
      <c r="D443" s="70"/>
      <c r="E443" s="70"/>
      <c r="F443" s="70"/>
      <c r="G443" s="70"/>
      <c r="H443" s="70"/>
      <c r="I443" s="77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</row>
    <row r="444" spans="1:26" ht="13" x14ac:dyDescent="0.15">
      <c r="A444" s="70"/>
      <c r="B444" s="77"/>
      <c r="C444" s="70"/>
      <c r="D444" s="70"/>
      <c r="E444" s="70"/>
      <c r="F444" s="70"/>
      <c r="G444" s="70"/>
      <c r="H444" s="70"/>
      <c r="I444" s="77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</row>
    <row r="445" spans="1:26" ht="13" x14ac:dyDescent="0.15">
      <c r="A445" s="70"/>
      <c r="B445" s="77"/>
      <c r="C445" s="70"/>
      <c r="D445" s="70"/>
      <c r="E445" s="70"/>
      <c r="F445" s="70"/>
      <c r="G445" s="70"/>
      <c r="H445" s="70"/>
      <c r="I445" s="77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</row>
    <row r="446" spans="1:26" ht="13" x14ac:dyDescent="0.15">
      <c r="A446" s="70"/>
      <c r="B446" s="77"/>
      <c r="C446" s="70"/>
      <c r="D446" s="70"/>
      <c r="E446" s="70"/>
      <c r="F446" s="70"/>
      <c r="G446" s="70"/>
      <c r="H446" s="70"/>
      <c r="I446" s="77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</row>
    <row r="447" spans="1:26" ht="13" x14ac:dyDescent="0.15">
      <c r="A447" s="70"/>
      <c r="B447" s="77"/>
      <c r="C447" s="70"/>
      <c r="D447" s="70"/>
      <c r="E447" s="70"/>
      <c r="F447" s="70"/>
      <c r="G447" s="70"/>
      <c r="H447" s="70"/>
      <c r="I447" s="77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</row>
    <row r="448" spans="1:26" ht="13" x14ac:dyDescent="0.15">
      <c r="A448" s="70"/>
      <c r="B448" s="77"/>
      <c r="C448" s="70"/>
      <c r="D448" s="70"/>
      <c r="E448" s="70"/>
      <c r="F448" s="70"/>
      <c r="G448" s="70"/>
      <c r="H448" s="70"/>
      <c r="I448" s="77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</row>
    <row r="449" spans="1:26" ht="13" x14ac:dyDescent="0.15">
      <c r="A449" s="70"/>
      <c r="B449" s="77"/>
      <c r="C449" s="70"/>
      <c r="D449" s="70"/>
      <c r="E449" s="70"/>
      <c r="F449" s="70"/>
      <c r="G449" s="70"/>
      <c r="H449" s="70"/>
      <c r="I449" s="77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</row>
    <row r="450" spans="1:26" ht="13" x14ac:dyDescent="0.15">
      <c r="A450" s="70"/>
      <c r="B450" s="77"/>
      <c r="C450" s="70"/>
      <c r="D450" s="70"/>
      <c r="E450" s="70"/>
      <c r="F450" s="70"/>
      <c r="G450" s="70"/>
      <c r="H450" s="70"/>
      <c r="I450" s="77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</row>
    <row r="451" spans="1:26" ht="13" x14ac:dyDescent="0.15">
      <c r="A451" s="70"/>
      <c r="B451" s="77"/>
      <c r="C451" s="70"/>
      <c r="D451" s="70"/>
      <c r="E451" s="70"/>
      <c r="F451" s="70"/>
      <c r="G451" s="70"/>
      <c r="H451" s="70"/>
      <c r="I451" s="77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</row>
    <row r="452" spans="1:26" ht="13" x14ac:dyDescent="0.15">
      <c r="A452" s="70"/>
      <c r="B452" s="77"/>
      <c r="C452" s="70"/>
      <c r="D452" s="70"/>
      <c r="E452" s="70"/>
      <c r="F452" s="70"/>
      <c r="G452" s="70"/>
      <c r="H452" s="70"/>
      <c r="I452" s="77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</row>
    <row r="453" spans="1:26" ht="13" x14ac:dyDescent="0.15">
      <c r="A453" s="70"/>
      <c r="B453" s="77"/>
      <c r="C453" s="70"/>
      <c r="D453" s="70"/>
      <c r="E453" s="70"/>
      <c r="F453" s="70"/>
      <c r="G453" s="70"/>
      <c r="H453" s="70"/>
      <c r="I453" s="77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</row>
    <row r="454" spans="1:26" ht="13" x14ac:dyDescent="0.15">
      <c r="A454" s="70"/>
      <c r="B454" s="77"/>
      <c r="C454" s="70"/>
      <c r="D454" s="70"/>
      <c r="E454" s="70"/>
      <c r="F454" s="70"/>
      <c r="G454" s="70"/>
      <c r="H454" s="70"/>
      <c r="I454" s="77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</row>
    <row r="455" spans="1:26" ht="13" x14ac:dyDescent="0.15">
      <c r="A455" s="70"/>
      <c r="B455" s="77"/>
      <c r="C455" s="70"/>
      <c r="D455" s="70"/>
      <c r="E455" s="70"/>
      <c r="F455" s="70"/>
      <c r="G455" s="70"/>
      <c r="H455" s="70"/>
      <c r="I455" s="77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</row>
    <row r="456" spans="1:26" ht="13" x14ac:dyDescent="0.15">
      <c r="A456" s="70"/>
      <c r="B456" s="77"/>
      <c r="C456" s="70"/>
      <c r="D456" s="70"/>
      <c r="E456" s="70"/>
      <c r="F456" s="70"/>
      <c r="G456" s="70"/>
      <c r="H456" s="70"/>
      <c r="I456" s="77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</row>
    <row r="457" spans="1:26" ht="13" x14ac:dyDescent="0.15">
      <c r="A457" s="70"/>
      <c r="B457" s="77"/>
      <c r="C457" s="70"/>
      <c r="D457" s="70"/>
      <c r="E457" s="70"/>
      <c r="F457" s="70"/>
      <c r="G457" s="70"/>
      <c r="H457" s="70"/>
      <c r="I457" s="77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</row>
    <row r="458" spans="1:26" ht="13" x14ac:dyDescent="0.15">
      <c r="A458" s="70"/>
      <c r="B458" s="77"/>
      <c r="C458" s="70"/>
      <c r="D458" s="70"/>
      <c r="E458" s="70"/>
      <c r="F458" s="70"/>
      <c r="G458" s="70"/>
      <c r="H458" s="70"/>
      <c r="I458" s="77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</row>
    <row r="459" spans="1:26" ht="13" x14ac:dyDescent="0.15">
      <c r="A459" s="70"/>
      <c r="B459" s="77"/>
      <c r="C459" s="70"/>
      <c r="D459" s="70"/>
      <c r="E459" s="70"/>
      <c r="F459" s="70"/>
      <c r="G459" s="70"/>
      <c r="H459" s="70"/>
      <c r="I459" s="77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</row>
    <row r="460" spans="1:26" ht="13" x14ac:dyDescent="0.15">
      <c r="A460" s="70"/>
      <c r="B460" s="77"/>
      <c r="C460" s="70"/>
      <c r="D460" s="70"/>
      <c r="E460" s="70"/>
      <c r="F460" s="70"/>
      <c r="G460" s="70"/>
      <c r="H460" s="70"/>
      <c r="I460" s="77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</row>
    <row r="461" spans="1:26" ht="13" x14ac:dyDescent="0.15">
      <c r="A461" s="70"/>
      <c r="B461" s="77"/>
      <c r="C461" s="70"/>
      <c r="D461" s="70"/>
      <c r="E461" s="70"/>
      <c r="F461" s="70"/>
      <c r="G461" s="70"/>
      <c r="H461" s="70"/>
      <c r="I461" s="77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</row>
    <row r="462" spans="1:26" ht="13" x14ac:dyDescent="0.15">
      <c r="A462" s="70"/>
      <c r="B462" s="77"/>
      <c r="C462" s="70"/>
      <c r="D462" s="70"/>
      <c r="E462" s="70"/>
      <c r="F462" s="70"/>
      <c r="G462" s="70"/>
      <c r="H462" s="70"/>
      <c r="I462" s="77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</row>
    <row r="463" spans="1:26" ht="13" x14ac:dyDescent="0.15">
      <c r="A463" s="70"/>
      <c r="B463" s="77"/>
      <c r="C463" s="70"/>
      <c r="D463" s="70"/>
      <c r="E463" s="70"/>
      <c r="F463" s="70"/>
      <c r="G463" s="70"/>
      <c r="H463" s="70"/>
      <c r="I463" s="77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</row>
    <row r="464" spans="1:26" ht="13" x14ac:dyDescent="0.15">
      <c r="A464" s="70"/>
      <c r="B464" s="77"/>
      <c r="C464" s="70"/>
      <c r="D464" s="70"/>
      <c r="E464" s="70"/>
      <c r="F464" s="70"/>
      <c r="G464" s="70"/>
      <c r="H464" s="70"/>
      <c r="I464" s="77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</row>
    <row r="465" spans="1:26" ht="13" x14ac:dyDescent="0.15">
      <c r="A465" s="70"/>
      <c r="B465" s="77"/>
      <c r="C465" s="70"/>
      <c r="D465" s="70"/>
      <c r="E465" s="70"/>
      <c r="F465" s="70"/>
      <c r="G465" s="70"/>
      <c r="H465" s="70"/>
      <c r="I465" s="77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</row>
    <row r="466" spans="1:26" ht="13" x14ac:dyDescent="0.15">
      <c r="A466" s="70"/>
      <c r="B466" s="77"/>
      <c r="C466" s="70"/>
      <c r="D466" s="70"/>
      <c r="E466" s="70"/>
      <c r="F466" s="70"/>
      <c r="G466" s="70"/>
      <c r="H466" s="70"/>
      <c r="I466" s="77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</row>
    <row r="467" spans="1:26" ht="13" x14ac:dyDescent="0.15">
      <c r="A467" s="70"/>
      <c r="B467" s="77"/>
      <c r="C467" s="70"/>
      <c r="D467" s="70"/>
      <c r="E467" s="70"/>
      <c r="F467" s="70"/>
      <c r="G467" s="70"/>
      <c r="H467" s="70"/>
      <c r="I467" s="77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</row>
    <row r="468" spans="1:26" ht="13" x14ac:dyDescent="0.15">
      <c r="A468" s="70"/>
      <c r="B468" s="77"/>
      <c r="C468" s="70"/>
      <c r="D468" s="70"/>
      <c r="E468" s="70"/>
      <c r="F468" s="70"/>
      <c r="G468" s="70"/>
      <c r="H468" s="70"/>
      <c r="I468" s="77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</row>
    <row r="469" spans="1:26" ht="13" x14ac:dyDescent="0.15">
      <c r="A469" s="70"/>
      <c r="B469" s="77"/>
      <c r="C469" s="70"/>
      <c r="D469" s="70"/>
      <c r="E469" s="70"/>
      <c r="F469" s="70"/>
      <c r="G469" s="70"/>
      <c r="H469" s="70"/>
      <c r="I469" s="77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</row>
    <row r="470" spans="1:26" ht="13" x14ac:dyDescent="0.15">
      <c r="A470" s="70"/>
      <c r="B470" s="77"/>
      <c r="C470" s="70"/>
      <c r="D470" s="70"/>
      <c r="E470" s="70"/>
      <c r="F470" s="70"/>
      <c r="G470" s="70"/>
      <c r="H470" s="70"/>
      <c r="I470" s="77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</row>
    <row r="471" spans="1:26" ht="13" x14ac:dyDescent="0.15">
      <c r="A471" s="70"/>
      <c r="B471" s="77"/>
      <c r="C471" s="70"/>
      <c r="D471" s="70"/>
      <c r="E471" s="70"/>
      <c r="F471" s="70"/>
      <c r="G471" s="70"/>
      <c r="H471" s="70"/>
      <c r="I471" s="77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</row>
    <row r="472" spans="1:26" ht="13" x14ac:dyDescent="0.15">
      <c r="A472" s="70"/>
      <c r="B472" s="77"/>
      <c r="C472" s="70"/>
      <c r="D472" s="70"/>
      <c r="E472" s="70"/>
      <c r="F472" s="70"/>
      <c r="G472" s="70"/>
      <c r="H472" s="70"/>
      <c r="I472" s="77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</row>
    <row r="473" spans="1:26" ht="13" x14ac:dyDescent="0.15">
      <c r="A473" s="70"/>
      <c r="B473" s="77"/>
      <c r="C473" s="70"/>
      <c r="D473" s="70"/>
      <c r="E473" s="70"/>
      <c r="F473" s="70"/>
      <c r="G473" s="70"/>
      <c r="H473" s="70"/>
      <c r="I473" s="77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</row>
    <row r="474" spans="1:26" ht="13" x14ac:dyDescent="0.15">
      <c r="A474" s="70"/>
      <c r="B474" s="77"/>
      <c r="C474" s="70"/>
      <c r="D474" s="70"/>
      <c r="E474" s="70"/>
      <c r="F474" s="70"/>
      <c r="G474" s="70"/>
      <c r="H474" s="70"/>
      <c r="I474" s="77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</row>
    <row r="475" spans="1:26" ht="13" x14ac:dyDescent="0.15">
      <c r="A475" s="70"/>
      <c r="B475" s="77"/>
      <c r="C475" s="70"/>
      <c r="D475" s="70"/>
      <c r="E475" s="70"/>
      <c r="F475" s="70"/>
      <c r="G475" s="70"/>
      <c r="H475" s="70"/>
      <c r="I475" s="77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</row>
    <row r="476" spans="1:26" ht="13" x14ac:dyDescent="0.15">
      <c r="A476" s="70"/>
      <c r="B476" s="77"/>
      <c r="C476" s="70"/>
      <c r="D476" s="70"/>
      <c r="E476" s="70"/>
      <c r="F476" s="70"/>
      <c r="G476" s="70"/>
      <c r="H476" s="70"/>
      <c r="I476" s="77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</row>
    <row r="477" spans="1:26" ht="13" x14ac:dyDescent="0.15">
      <c r="A477" s="70"/>
      <c r="B477" s="77"/>
      <c r="C477" s="70"/>
      <c r="D477" s="70"/>
      <c r="E477" s="70"/>
      <c r="F477" s="70"/>
      <c r="G477" s="70"/>
      <c r="H477" s="70"/>
      <c r="I477" s="77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</row>
    <row r="478" spans="1:26" ht="13" x14ac:dyDescent="0.15">
      <c r="A478" s="70"/>
      <c r="B478" s="77"/>
      <c r="C478" s="70"/>
      <c r="D478" s="70"/>
      <c r="E478" s="70"/>
      <c r="F478" s="70"/>
      <c r="G478" s="70"/>
      <c r="H478" s="70"/>
      <c r="I478" s="77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</row>
    <row r="479" spans="1:26" ht="13" x14ac:dyDescent="0.15">
      <c r="A479" s="70"/>
      <c r="B479" s="77"/>
      <c r="C479" s="70"/>
      <c r="D479" s="70"/>
      <c r="E479" s="70"/>
      <c r="F479" s="70"/>
      <c r="G479" s="70"/>
      <c r="H479" s="70"/>
      <c r="I479" s="77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</row>
    <row r="480" spans="1:26" ht="13" x14ac:dyDescent="0.15">
      <c r="A480" s="70"/>
      <c r="B480" s="77"/>
      <c r="C480" s="70"/>
      <c r="D480" s="70"/>
      <c r="E480" s="70"/>
      <c r="F480" s="70"/>
      <c r="G480" s="70"/>
      <c r="H480" s="70"/>
      <c r="I480" s="77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</row>
    <row r="481" spans="1:26" ht="13" x14ac:dyDescent="0.15">
      <c r="A481" s="70"/>
      <c r="B481" s="77"/>
      <c r="C481" s="70"/>
      <c r="D481" s="70"/>
      <c r="E481" s="70"/>
      <c r="F481" s="70"/>
      <c r="G481" s="70"/>
      <c r="H481" s="70"/>
      <c r="I481" s="77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</row>
    <row r="482" spans="1:26" ht="13" x14ac:dyDescent="0.15">
      <c r="A482" s="70"/>
      <c r="B482" s="77"/>
      <c r="C482" s="70"/>
      <c r="D482" s="70"/>
      <c r="E482" s="70"/>
      <c r="F482" s="70"/>
      <c r="G482" s="70"/>
      <c r="H482" s="70"/>
      <c r="I482" s="77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</row>
    <row r="483" spans="1:26" ht="13" x14ac:dyDescent="0.15">
      <c r="A483" s="70"/>
      <c r="B483" s="77"/>
      <c r="C483" s="70"/>
      <c r="D483" s="70"/>
      <c r="E483" s="70"/>
      <c r="F483" s="70"/>
      <c r="G483" s="70"/>
      <c r="H483" s="70"/>
      <c r="I483" s="77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</row>
    <row r="484" spans="1:26" ht="13" x14ac:dyDescent="0.15">
      <c r="A484" s="70"/>
      <c r="B484" s="77"/>
      <c r="C484" s="70"/>
      <c r="D484" s="70"/>
      <c r="E484" s="70"/>
      <c r="F484" s="70"/>
      <c r="G484" s="70"/>
      <c r="H484" s="70"/>
      <c r="I484" s="77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</row>
    <row r="485" spans="1:26" ht="13" x14ac:dyDescent="0.15">
      <c r="A485" s="70"/>
      <c r="B485" s="77"/>
      <c r="C485" s="70"/>
      <c r="D485" s="70"/>
      <c r="E485" s="70"/>
      <c r="F485" s="70"/>
      <c r="G485" s="70"/>
      <c r="H485" s="70"/>
      <c r="I485" s="77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</row>
    <row r="486" spans="1:26" ht="13" x14ac:dyDescent="0.15">
      <c r="A486" s="70"/>
      <c r="B486" s="77"/>
      <c r="C486" s="70"/>
      <c r="D486" s="70"/>
      <c r="E486" s="70"/>
      <c r="F486" s="70"/>
      <c r="G486" s="70"/>
      <c r="H486" s="70"/>
      <c r="I486" s="77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</row>
    <row r="487" spans="1:26" ht="13" x14ac:dyDescent="0.15">
      <c r="A487" s="70"/>
      <c r="B487" s="77"/>
      <c r="C487" s="70"/>
      <c r="D487" s="70"/>
      <c r="E487" s="70"/>
      <c r="F487" s="70"/>
      <c r="G487" s="70"/>
      <c r="H487" s="70"/>
      <c r="I487" s="77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</row>
    <row r="488" spans="1:26" ht="13" x14ac:dyDescent="0.15">
      <c r="A488" s="70"/>
      <c r="B488" s="77"/>
      <c r="C488" s="70"/>
      <c r="D488" s="70"/>
      <c r="E488" s="70"/>
      <c r="F488" s="70"/>
      <c r="G488" s="70"/>
      <c r="H488" s="70"/>
      <c r="I488" s="77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</row>
    <row r="489" spans="1:26" ht="13" x14ac:dyDescent="0.15">
      <c r="A489" s="70"/>
      <c r="B489" s="77"/>
      <c r="C489" s="70"/>
      <c r="D489" s="70"/>
      <c r="E489" s="70"/>
      <c r="F489" s="70"/>
      <c r="G489" s="70"/>
      <c r="H489" s="70"/>
      <c r="I489" s="77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</row>
    <row r="490" spans="1:26" ht="13" x14ac:dyDescent="0.15">
      <c r="A490" s="70"/>
      <c r="B490" s="77"/>
      <c r="C490" s="70"/>
      <c r="D490" s="70"/>
      <c r="E490" s="70"/>
      <c r="F490" s="70"/>
      <c r="G490" s="70"/>
      <c r="H490" s="70"/>
      <c r="I490" s="77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</row>
    <row r="491" spans="1:26" ht="13" x14ac:dyDescent="0.15">
      <c r="A491" s="70"/>
      <c r="B491" s="77"/>
      <c r="C491" s="70"/>
      <c r="D491" s="70"/>
      <c r="E491" s="70"/>
      <c r="F491" s="70"/>
      <c r="G491" s="70"/>
      <c r="H491" s="70"/>
      <c r="I491" s="77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</row>
    <row r="492" spans="1:26" ht="13" x14ac:dyDescent="0.15">
      <c r="A492" s="70"/>
      <c r="B492" s="77"/>
      <c r="C492" s="70"/>
      <c r="D492" s="70"/>
      <c r="E492" s="70"/>
      <c r="F492" s="70"/>
      <c r="G492" s="70"/>
      <c r="H492" s="70"/>
      <c r="I492" s="77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</row>
    <row r="493" spans="1:26" ht="13" x14ac:dyDescent="0.15">
      <c r="A493" s="70"/>
      <c r="B493" s="77"/>
      <c r="C493" s="70"/>
      <c r="D493" s="70"/>
      <c r="E493" s="70"/>
      <c r="F493" s="70"/>
      <c r="G493" s="70"/>
      <c r="H493" s="70"/>
      <c r="I493" s="77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</row>
    <row r="494" spans="1:26" ht="13" x14ac:dyDescent="0.15">
      <c r="A494" s="70"/>
      <c r="B494" s="77"/>
      <c r="C494" s="70"/>
      <c r="D494" s="70"/>
      <c r="E494" s="70"/>
      <c r="F494" s="70"/>
      <c r="G494" s="70"/>
      <c r="H494" s="70"/>
      <c r="I494" s="77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</row>
    <row r="495" spans="1:26" ht="13" x14ac:dyDescent="0.15">
      <c r="A495" s="70"/>
      <c r="B495" s="77"/>
      <c r="C495" s="70"/>
      <c r="D495" s="70"/>
      <c r="E495" s="70"/>
      <c r="F495" s="70"/>
      <c r="G495" s="70"/>
      <c r="H495" s="70"/>
      <c r="I495" s="77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</row>
    <row r="496" spans="1:26" ht="13" x14ac:dyDescent="0.15">
      <c r="A496" s="70"/>
      <c r="B496" s="77"/>
      <c r="C496" s="70"/>
      <c r="D496" s="70"/>
      <c r="E496" s="70"/>
      <c r="F496" s="70"/>
      <c r="G496" s="70"/>
      <c r="H496" s="70"/>
      <c r="I496" s="77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</row>
    <row r="497" spans="1:26" ht="13" x14ac:dyDescent="0.15">
      <c r="A497" s="70"/>
      <c r="B497" s="77"/>
      <c r="C497" s="70"/>
      <c r="D497" s="70"/>
      <c r="E497" s="70"/>
      <c r="F497" s="70"/>
      <c r="G497" s="70"/>
      <c r="H497" s="70"/>
      <c r="I497" s="77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</row>
    <row r="498" spans="1:26" ht="13" x14ac:dyDescent="0.15">
      <c r="A498" s="70"/>
      <c r="B498" s="77"/>
      <c r="C498" s="70"/>
      <c r="D498" s="70"/>
      <c r="E498" s="70"/>
      <c r="F498" s="70"/>
      <c r="G498" s="70"/>
      <c r="H498" s="70"/>
      <c r="I498" s="77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</row>
    <row r="499" spans="1:26" ht="13" x14ac:dyDescent="0.15">
      <c r="A499" s="70"/>
      <c r="B499" s="77"/>
      <c r="C499" s="70"/>
      <c r="D499" s="70"/>
      <c r="E499" s="70"/>
      <c r="F499" s="70"/>
      <c r="G499" s="70"/>
      <c r="H499" s="70"/>
      <c r="I499" s="77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</row>
    <row r="500" spans="1:26" ht="13" x14ac:dyDescent="0.15">
      <c r="A500" s="70"/>
      <c r="B500" s="77"/>
      <c r="C500" s="70"/>
      <c r="D500" s="70"/>
      <c r="E500" s="70"/>
      <c r="F500" s="70"/>
      <c r="G500" s="70"/>
      <c r="H500" s="70"/>
      <c r="I500" s="77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</row>
    <row r="501" spans="1:26" ht="13" x14ac:dyDescent="0.15">
      <c r="A501" s="70"/>
      <c r="B501" s="77"/>
      <c r="C501" s="70"/>
      <c r="D501" s="70"/>
      <c r="E501" s="70"/>
      <c r="F501" s="70"/>
      <c r="G501" s="70"/>
      <c r="H501" s="70"/>
      <c r="I501" s="77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</row>
    <row r="502" spans="1:26" ht="13" x14ac:dyDescent="0.15">
      <c r="A502" s="70"/>
      <c r="B502" s="77"/>
      <c r="C502" s="70"/>
      <c r="D502" s="70"/>
      <c r="E502" s="70"/>
      <c r="F502" s="70"/>
      <c r="G502" s="70"/>
      <c r="H502" s="70"/>
      <c r="I502" s="77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</row>
    <row r="503" spans="1:26" ht="13" x14ac:dyDescent="0.15">
      <c r="A503" s="70"/>
      <c r="B503" s="77"/>
      <c r="C503" s="70"/>
      <c r="D503" s="70"/>
      <c r="E503" s="70"/>
      <c r="F503" s="70"/>
      <c r="G503" s="70"/>
      <c r="H503" s="70"/>
      <c r="I503" s="77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</row>
    <row r="504" spans="1:26" ht="13" x14ac:dyDescent="0.15">
      <c r="A504" s="70"/>
      <c r="B504" s="77"/>
      <c r="C504" s="70"/>
      <c r="D504" s="70"/>
      <c r="E504" s="70"/>
      <c r="F504" s="70"/>
      <c r="G504" s="70"/>
      <c r="H504" s="70"/>
      <c r="I504" s="77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</row>
    <row r="505" spans="1:26" ht="13" x14ac:dyDescent="0.15">
      <c r="A505" s="70"/>
      <c r="B505" s="77"/>
      <c r="C505" s="70"/>
      <c r="D505" s="70"/>
      <c r="E505" s="70"/>
      <c r="F505" s="70"/>
      <c r="G505" s="70"/>
      <c r="H505" s="70"/>
      <c r="I505" s="77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</row>
    <row r="506" spans="1:26" ht="13" x14ac:dyDescent="0.15">
      <c r="A506" s="70"/>
      <c r="B506" s="77"/>
      <c r="C506" s="70"/>
      <c r="D506" s="70"/>
      <c r="E506" s="70"/>
      <c r="F506" s="70"/>
      <c r="G506" s="70"/>
      <c r="H506" s="70"/>
      <c r="I506" s="77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</row>
    <row r="507" spans="1:26" ht="13" x14ac:dyDescent="0.15">
      <c r="A507" s="70"/>
      <c r="B507" s="77"/>
      <c r="C507" s="70"/>
      <c r="D507" s="70"/>
      <c r="E507" s="70"/>
      <c r="F507" s="70"/>
      <c r="G507" s="70"/>
      <c r="H507" s="70"/>
      <c r="I507" s="77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</row>
    <row r="508" spans="1:26" ht="13" x14ac:dyDescent="0.15">
      <c r="A508" s="70"/>
      <c r="B508" s="77"/>
      <c r="C508" s="70"/>
      <c r="D508" s="70"/>
      <c r="E508" s="70"/>
      <c r="F508" s="70"/>
      <c r="G508" s="70"/>
      <c r="H508" s="70"/>
      <c r="I508" s="77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</row>
    <row r="509" spans="1:26" ht="13" x14ac:dyDescent="0.15">
      <c r="A509" s="70"/>
      <c r="B509" s="77"/>
      <c r="C509" s="70"/>
      <c r="D509" s="70"/>
      <c r="E509" s="70"/>
      <c r="F509" s="70"/>
      <c r="G509" s="70"/>
      <c r="H509" s="70"/>
      <c r="I509" s="77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</row>
    <row r="510" spans="1:26" ht="13" x14ac:dyDescent="0.15">
      <c r="A510" s="70"/>
      <c r="B510" s="77"/>
      <c r="C510" s="70"/>
      <c r="D510" s="70"/>
      <c r="E510" s="70"/>
      <c r="F510" s="70"/>
      <c r="G510" s="70"/>
      <c r="H510" s="70"/>
      <c r="I510" s="77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</row>
    <row r="511" spans="1:26" ht="13" x14ac:dyDescent="0.15">
      <c r="A511" s="70"/>
      <c r="B511" s="77"/>
      <c r="C511" s="70"/>
      <c r="D511" s="70"/>
      <c r="E511" s="70"/>
      <c r="F511" s="70"/>
      <c r="G511" s="70"/>
      <c r="H511" s="70"/>
      <c r="I511" s="77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</row>
    <row r="512" spans="1:26" ht="13" x14ac:dyDescent="0.15">
      <c r="A512" s="70"/>
      <c r="B512" s="77"/>
      <c r="C512" s="70"/>
      <c r="D512" s="70"/>
      <c r="E512" s="70"/>
      <c r="F512" s="70"/>
      <c r="G512" s="70"/>
      <c r="H512" s="70"/>
      <c r="I512" s="77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</row>
    <row r="513" spans="1:26" ht="13" x14ac:dyDescent="0.15">
      <c r="A513" s="70"/>
      <c r="B513" s="77"/>
      <c r="C513" s="70"/>
      <c r="D513" s="70"/>
      <c r="E513" s="70"/>
      <c r="F513" s="70"/>
      <c r="G513" s="70"/>
      <c r="H513" s="70"/>
      <c r="I513" s="77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</row>
    <row r="514" spans="1:26" ht="13" x14ac:dyDescent="0.15">
      <c r="A514" s="70"/>
      <c r="B514" s="77"/>
      <c r="C514" s="70"/>
      <c r="D514" s="70"/>
      <c r="E514" s="70"/>
      <c r="F514" s="70"/>
      <c r="G514" s="70"/>
      <c r="H514" s="70"/>
      <c r="I514" s="77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</row>
    <row r="515" spans="1:26" ht="13" x14ac:dyDescent="0.15">
      <c r="A515" s="70"/>
      <c r="B515" s="77"/>
      <c r="C515" s="70"/>
      <c r="D515" s="70"/>
      <c r="E515" s="70"/>
      <c r="F515" s="70"/>
      <c r="G515" s="70"/>
      <c r="H515" s="70"/>
      <c r="I515" s="77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</row>
    <row r="516" spans="1:26" ht="13" x14ac:dyDescent="0.15">
      <c r="A516" s="70"/>
      <c r="B516" s="77"/>
      <c r="C516" s="70"/>
      <c r="D516" s="70"/>
      <c r="E516" s="70"/>
      <c r="F516" s="70"/>
      <c r="G516" s="70"/>
      <c r="H516" s="70"/>
      <c r="I516" s="77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</row>
    <row r="517" spans="1:26" ht="13" x14ac:dyDescent="0.15">
      <c r="A517" s="70"/>
      <c r="B517" s="77"/>
      <c r="C517" s="70"/>
      <c r="D517" s="70"/>
      <c r="E517" s="70"/>
      <c r="F517" s="70"/>
      <c r="G517" s="70"/>
      <c r="H517" s="70"/>
      <c r="I517" s="77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</row>
    <row r="518" spans="1:26" ht="13" x14ac:dyDescent="0.15">
      <c r="A518" s="70"/>
      <c r="B518" s="77"/>
      <c r="C518" s="70"/>
      <c r="D518" s="70"/>
      <c r="E518" s="70"/>
      <c r="F518" s="70"/>
      <c r="G518" s="70"/>
      <c r="H518" s="70"/>
      <c r="I518" s="77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</row>
    <row r="519" spans="1:26" ht="13" x14ac:dyDescent="0.15">
      <c r="A519" s="70"/>
      <c r="B519" s="77"/>
      <c r="C519" s="70"/>
      <c r="D519" s="70"/>
      <c r="E519" s="70"/>
      <c r="F519" s="70"/>
      <c r="G519" s="70"/>
      <c r="H519" s="70"/>
      <c r="I519" s="77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</row>
    <row r="520" spans="1:26" ht="13" x14ac:dyDescent="0.15">
      <c r="A520" s="70"/>
      <c r="B520" s="77"/>
      <c r="C520" s="70"/>
      <c r="D520" s="70"/>
      <c r="E520" s="70"/>
      <c r="F520" s="70"/>
      <c r="G520" s="70"/>
      <c r="H520" s="70"/>
      <c r="I520" s="77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</row>
    <row r="521" spans="1:26" ht="13" x14ac:dyDescent="0.15">
      <c r="A521" s="70"/>
      <c r="B521" s="77"/>
      <c r="C521" s="70"/>
      <c r="D521" s="70"/>
      <c r="E521" s="70"/>
      <c r="F521" s="70"/>
      <c r="G521" s="70"/>
      <c r="H521" s="70"/>
      <c r="I521" s="77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</row>
    <row r="522" spans="1:26" ht="13" x14ac:dyDescent="0.15">
      <c r="A522" s="70"/>
      <c r="B522" s="77"/>
      <c r="C522" s="70"/>
      <c r="D522" s="70"/>
      <c r="E522" s="70"/>
      <c r="F522" s="70"/>
      <c r="G522" s="70"/>
      <c r="H522" s="70"/>
      <c r="I522" s="77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</row>
    <row r="523" spans="1:26" ht="13" x14ac:dyDescent="0.15">
      <c r="A523" s="70"/>
      <c r="B523" s="77"/>
      <c r="C523" s="70"/>
      <c r="D523" s="70"/>
      <c r="E523" s="70"/>
      <c r="F523" s="70"/>
      <c r="G523" s="70"/>
      <c r="H523" s="70"/>
      <c r="I523" s="77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</row>
    <row r="524" spans="1:26" ht="13" x14ac:dyDescent="0.15">
      <c r="A524" s="70"/>
      <c r="B524" s="77"/>
      <c r="C524" s="70"/>
      <c r="D524" s="70"/>
      <c r="E524" s="70"/>
      <c r="F524" s="70"/>
      <c r="G524" s="70"/>
      <c r="H524" s="70"/>
      <c r="I524" s="77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</row>
    <row r="525" spans="1:26" ht="13" x14ac:dyDescent="0.15">
      <c r="A525" s="70"/>
      <c r="B525" s="77"/>
      <c r="C525" s="70"/>
      <c r="D525" s="70"/>
      <c r="E525" s="70"/>
      <c r="F525" s="70"/>
      <c r="G525" s="70"/>
      <c r="H525" s="70"/>
      <c r="I525" s="77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</row>
    <row r="526" spans="1:26" ht="13" x14ac:dyDescent="0.15">
      <c r="A526" s="70"/>
      <c r="B526" s="77"/>
      <c r="C526" s="70"/>
      <c r="D526" s="70"/>
      <c r="E526" s="70"/>
      <c r="F526" s="70"/>
      <c r="G526" s="70"/>
      <c r="H526" s="70"/>
      <c r="I526" s="77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</row>
    <row r="527" spans="1:26" ht="13" x14ac:dyDescent="0.15">
      <c r="A527" s="70"/>
      <c r="B527" s="77"/>
      <c r="C527" s="70"/>
      <c r="D527" s="70"/>
      <c r="E527" s="70"/>
      <c r="F527" s="70"/>
      <c r="G527" s="70"/>
      <c r="H527" s="70"/>
      <c r="I527" s="77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</row>
    <row r="528" spans="1:26" ht="13" x14ac:dyDescent="0.15">
      <c r="A528" s="70"/>
      <c r="B528" s="77"/>
      <c r="C528" s="70"/>
      <c r="D528" s="70"/>
      <c r="E528" s="70"/>
      <c r="F528" s="70"/>
      <c r="G528" s="70"/>
      <c r="H528" s="70"/>
      <c r="I528" s="77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</row>
    <row r="529" spans="1:26" ht="13" x14ac:dyDescent="0.15">
      <c r="A529" s="70"/>
      <c r="B529" s="77"/>
      <c r="C529" s="70"/>
      <c r="D529" s="70"/>
      <c r="E529" s="70"/>
      <c r="F529" s="70"/>
      <c r="G529" s="70"/>
      <c r="H529" s="70"/>
      <c r="I529" s="77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</row>
    <row r="530" spans="1:26" ht="13" x14ac:dyDescent="0.15">
      <c r="A530" s="70"/>
      <c r="B530" s="77"/>
      <c r="C530" s="70"/>
      <c r="D530" s="70"/>
      <c r="E530" s="70"/>
      <c r="F530" s="70"/>
      <c r="G530" s="70"/>
      <c r="H530" s="70"/>
      <c r="I530" s="77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</row>
    <row r="531" spans="1:26" ht="13" x14ac:dyDescent="0.15">
      <c r="A531" s="70"/>
      <c r="B531" s="77"/>
      <c r="C531" s="70"/>
      <c r="D531" s="70"/>
      <c r="E531" s="70"/>
      <c r="F531" s="70"/>
      <c r="G531" s="70"/>
      <c r="H531" s="70"/>
      <c r="I531" s="77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</row>
    <row r="532" spans="1:26" ht="13" x14ac:dyDescent="0.15">
      <c r="A532" s="70"/>
      <c r="B532" s="77"/>
      <c r="C532" s="70"/>
      <c r="D532" s="70"/>
      <c r="E532" s="70"/>
      <c r="F532" s="70"/>
      <c r="G532" s="70"/>
      <c r="H532" s="70"/>
      <c r="I532" s="77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</row>
    <row r="533" spans="1:26" ht="13" x14ac:dyDescent="0.15">
      <c r="A533" s="70"/>
      <c r="B533" s="77"/>
      <c r="C533" s="70"/>
      <c r="D533" s="70"/>
      <c r="E533" s="70"/>
      <c r="F533" s="70"/>
      <c r="G533" s="70"/>
      <c r="H533" s="70"/>
      <c r="I533" s="77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</row>
    <row r="534" spans="1:26" ht="13" x14ac:dyDescent="0.15">
      <c r="A534" s="70"/>
      <c r="B534" s="77"/>
      <c r="C534" s="70"/>
      <c r="D534" s="70"/>
      <c r="E534" s="70"/>
      <c r="F534" s="70"/>
      <c r="G534" s="70"/>
      <c r="H534" s="70"/>
      <c r="I534" s="77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</row>
    <row r="535" spans="1:26" ht="13" x14ac:dyDescent="0.15">
      <c r="A535" s="70"/>
      <c r="B535" s="77"/>
      <c r="C535" s="70"/>
      <c r="D535" s="70"/>
      <c r="E535" s="70"/>
      <c r="F535" s="70"/>
      <c r="G535" s="70"/>
      <c r="H535" s="70"/>
      <c r="I535" s="77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</row>
    <row r="536" spans="1:26" ht="13" x14ac:dyDescent="0.15">
      <c r="A536" s="70"/>
      <c r="B536" s="77"/>
      <c r="C536" s="70"/>
      <c r="D536" s="70"/>
      <c r="E536" s="70"/>
      <c r="F536" s="70"/>
      <c r="G536" s="70"/>
      <c r="H536" s="70"/>
      <c r="I536" s="77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</row>
    <row r="537" spans="1:26" ht="13" x14ac:dyDescent="0.15">
      <c r="A537" s="70"/>
      <c r="B537" s="77"/>
      <c r="C537" s="70"/>
      <c r="D537" s="70"/>
      <c r="E537" s="70"/>
      <c r="F537" s="70"/>
      <c r="G537" s="70"/>
      <c r="H537" s="70"/>
      <c r="I537" s="77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</row>
    <row r="538" spans="1:26" ht="13" x14ac:dyDescent="0.15">
      <c r="A538" s="70"/>
      <c r="B538" s="77"/>
      <c r="C538" s="70"/>
      <c r="D538" s="70"/>
      <c r="E538" s="70"/>
      <c r="F538" s="70"/>
      <c r="G538" s="70"/>
      <c r="H538" s="70"/>
      <c r="I538" s="77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</row>
    <row r="539" spans="1:26" ht="13" x14ac:dyDescent="0.15">
      <c r="A539" s="70"/>
      <c r="B539" s="77"/>
      <c r="C539" s="70"/>
      <c r="D539" s="70"/>
      <c r="E539" s="70"/>
      <c r="F539" s="70"/>
      <c r="G539" s="70"/>
      <c r="H539" s="70"/>
      <c r="I539" s="77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</row>
    <row r="540" spans="1:26" ht="13" x14ac:dyDescent="0.15">
      <c r="A540" s="70"/>
      <c r="B540" s="77"/>
      <c r="C540" s="70"/>
      <c r="D540" s="70"/>
      <c r="E540" s="70"/>
      <c r="F540" s="70"/>
      <c r="G540" s="70"/>
      <c r="H540" s="70"/>
      <c r="I540" s="77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</row>
    <row r="541" spans="1:26" ht="13" x14ac:dyDescent="0.15">
      <c r="A541" s="70"/>
      <c r="B541" s="77"/>
      <c r="C541" s="70"/>
      <c r="D541" s="70"/>
      <c r="E541" s="70"/>
      <c r="F541" s="70"/>
      <c r="G541" s="70"/>
      <c r="H541" s="70"/>
      <c r="I541" s="77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</row>
    <row r="542" spans="1:26" ht="13" x14ac:dyDescent="0.15">
      <c r="A542" s="70"/>
      <c r="B542" s="77"/>
      <c r="C542" s="70"/>
      <c r="D542" s="70"/>
      <c r="E542" s="70"/>
      <c r="F542" s="70"/>
      <c r="G542" s="70"/>
      <c r="H542" s="70"/>
      <c r="I542" s="77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</row>
    <row r="543" spans="1:26" ht="13" x14ac:dyDescent="0.15">
      <c r="A543" s="70"/>
      <c r="B543" s="77"/>
      <c r="C543" s="70"/>
      <c r="D543" s="70"/>
      <c r="E543" s="70"/>
      <c r="F543" s="70"/>
      <c r="G543" s="70"/>
      <c r="H543" s="70"/>
      <c r="I543" s="77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</row>
    <row r="544" spans="1:26" ht="13" x14ac:dyDescent="0.15">
      <c r="A544" s="70"/>
      <c r="B544" s="77"/>
      <c r="C544" s="70"/>
      <c r="D544" s="70"/>
      <c r="E544" s="70"/>
      <c r="F544" s="70"/>
      <c r="G544" s="70"/>
      <c r="H544" s="70"/>
      <c r="I544" s="77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</row>
    <row r="545" spans="1:26" ht="13" x14ac:dyDescent="0.15">
      <c r="A545" s="70"/>
      <c r="B545" s="77"/>
      <c r="C545" s="70"/>
      <c r="D545" s="70"/>
      <c r="E545" s="70"/>
      <c r="F545" s="70"/>
      <c r="G545" s="70"/>
      <c r="H545" s="70"/>
      <c r="I545" s="77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</row>
    <row r="546" spans="1:26" ht="13" x14ac:dyDescent="0.15">
      <c r="A546" s="70"/>
      <c r="B546" s="77"/>
      <c r="C546" s="70"/>
      <c r="D546" s="70"/>
      <c r="E546" s="70"/>
      <c r="F546" s="70"/>
      <c r="G546" s="70"/>
      <c r="H546" s="70"/>
      <c r="I546" s="77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</row>
    <row r="547" spans="1:26" ht="13" x14ac:dyDescent="0.15">
      <c r="A547" s="70"/>
      <c r="B547" s="77"/>
      <c r="C547" s="70"/>
      <c r="D547" s="70"/>
      <c r="E547" s="70"/>
      <c r="F547" s="70"/>
      <c r="G547" s="70"/>
      <c r="H547" s="70"/>
      <c r="I547" s="77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</row>
    <row r="548" spans="1:26" ht="13" x14ac:dyDescent="0.15">
      <c r="A548" s="70"/>
      <c r="B548" s="77"/>
      <c r="C548" s="70"/>
      <c r="D548" s="70"/>
      <c r="E548" s="70"/>
      <c r="F548" s="70"/>
      <c r="G548" s="70"/>
      <c r="H548" s="70"/>
      <c r="I548" s="77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</row>
    <row r="549" spans="1:26" ht="13" x14ac:dyDescent="0.15">
      <c r="A549" s="70"/>
      <c r="B549" s="77"/>
      <c r="C549" s="70"/>
      <c r="D549" s="70"/>
      <c r="E549" s="70"/>
      <c r="F549" s="70"/>
      <c r="G549" s="70"/>
      <c r="H549" s="70"/>
      <c r="I549" s="77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</row>
    <row r="550" spans="1:26" ht="13" x14ac:dyDescent="0.15">
      <c r="A550" s="70"/>
      <c r="B550" s="77"/>
      <c r="C550" s="70"/>
      <c r="D550" s="70"/>
      <c r="E550" s="70"/>
      <c r="F550" s="70"/>
      <c r="G550" s="70"/>
      <c r="H550" s="70"/>
      <c r="I550" s="77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</row>
    <row r="551" spans="1:26" ht="13" x14ac:dyDescent="0.15">
      <c r="A551" s="70"/>
      <c r="B551" s="77"/>
      <c r="C551" s="70"/>
      <c r="D551" s="70"/>
      <c r="E551" s="70"/>
      <c r="F551" s="70"/>
      <c r="G551" s="70"/>
      <c r="H551" s="70"/>
      <c r="I551" s="77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</row>
    <row r="552" spans="1:26" ht="13" x14ac:dyDescent="0.15">
      <c r="A552" s="70"/>
      <c r="B552" s="77"/>
      <c r="C552" s="70"/>
      <c r="D552" s="70"/>
      <c r="E552" s="70"/>
      <c r="F552" s="70"/>
      <c r="G552" s="70"/>
      <c r="H552" s="70"/>
      <c r="I552" s="77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</row>
    <row r="553" spans="1:26" ht="13" x14ac:dyDescent="0.15">
      <c r="A553" s="70"/>
      <c r="B553" s="77"/>
      <c r="C553" s="70"/>
      <c r="D553" s="70"/>
      <c r="E553" s="70"/>
      <c r="F553" s="70"/>
      <c r="G553" s="70"/>
      <c r="H553" s="70"/>
      <c r="I553" s="77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</row>
    <row r="554" spans="1:26" ht="13" x14ac:dyDescent="0.15">
      <c r="A554" s="70"/>
      <c r="B554" s="77"/>
      <c r="C554" s="70"/>
      <c r="D554" s="70"/>
      <c r="E554" s="70"/>
      <c r="F554" s="70"/>
      <c r="G554" s="70"/>
      <c r="H554" s="70"/>
      <c r="I554" s="77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</row>
    <row r="555" spans="1:26" ht="13" x14ac:dyDescent="0.15">
      <c r="A555" s="70"/>
      <c r="B555" s="77"/>
      <c r="C555" s="70"/>
      <c r="D555" s="70"/>
      <c r="E555" s="70"/>
      <c r="F555" s="70"/>
      <c r="G555" s="70"/>
      <c r="H555" s="70"/>
      <c r="I555" s="77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</row>
    <row r="556" spans="1:26" ht="13" x14ac:dyDescent="0.15">
      <c r="A556" s="70"/>
      <c r="B556" s="77"/>
      <c r="C556" s="70"/>
      <c r="D556" s="70"/>
      <c r="E556" s="70"/>
      <c r="F556" s="70"/>
      <c r="G556" s="70"/>
      <c r="H556" s="70"/>
      <c r="I556" s="77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</row>
    <row r="557" spans="1:26" ht="13" x14ac:dyDescent="0.15">
      <c r="A557" s="70"/>
      <c r="B557" s="77"/>
      <c r="C557" s="70"/>
      <c r="D557" s="70"/>
      <c r="E557" s="70"/>
      <c r="F557" s="70"/>
      <c r="G557" s="70"/>
      <c r="H557" s="70"/>
      <c r="I557" s="77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</row>
    <row r="558" spans="1:26" ht="13" x14ac:dyDescent="0.15">
      <c r="A558" s="70"/>
      <c r="B558" s="77"/>
      <c r="C558" s="70"/>
      <c r="D558" s="70"/>
      <c r="E558" s="70"/>
      <c r="F558" s="70"/>
      <c r="G558" s="70"/>
      <c r="H558" s="70"/>
      <c r="I558" s="77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</row>
    <row r="559" spans="1:26" ht="13" x14ac:dyDescent="0.15">
      <c r="A559" s="70"/>
      <c r="B559" s="77"/>
      <c r="C559" s="70"/>
      <c r="D559" s="70"/>
      <c r="E559" s="70"/>
      <c r="F559" s="70"/>
      <c r="G559" s="70"/>
      <c r="H559" s="70"/>
      <c r="I559" s="77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</row>
    <row r="560" spans="1:26" ht="13" x14ac:dyDescent="0.15">
      <c r="A560" s="70"/>
      <c r="B560" s="77"/>
      <c r="C560" s="70"/>
      <c r="D560" s="70"/>
      <c r="E560" s="70"/>
      <c r="F560" s="70"/>
      <c r="G560" s="70"/>
      <c r="H560" s="70"/>
      <c r="I560" s="77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</row>
    <row r="561" spans="1:26" ht="13" x14ac:dyDescent="0.15">
      <c r="A561" s="70"/>
      <c r="B561" s="77"/>
      <c r="C561" s="70"/>
      <c r="D561" s="70"/>
      <c r="E561" s="70"/>
      <c r="F561" s="70"/>
      <c r="G561" s="70"/>
      <c r="H561" s="70"/>
      <c r="I561" s="77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</row>
    <row r="562" spans="1:26" ht="13" x14ac:dyDescent="0.15">
      <c r="A562" s="70"/>
      <c r="B562" s="77"/>
      <c r="C562" s="70"/>
      <c r="D562" s="70"/>
      <c r="E562" s="70"/>
      <c r="F562" s="70"/>
      <c r="G562" s="70"/>
      <c r="H562" s="70"/>
      <c r="I562" s="77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</row>
    <row r="563" spans="1:26" ht="13" x14ac:dyDescent="0.15">
      <c r="A563" s="70"/>
      <c r="B563" s="77"/>
      <c r="C563" s="70"/>
      <c r="D563" s="70"/>
      <c r="E563" s="70"/>
      <c r="F563" s="70"/>
      <c r="G563" s="70"/>
      <c r="H563" s="70"/>
      <c r="I563" s="77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</row>
    <row r="564" spans="1:26" ht="13" x14ac:dyDescent="0.15">
      <c r="A564" s="70"/>
      <c r="B564" s="77"/>
      <c r="C564" s="70"/>
      <c r="D564" s="70"/>
      <c r="E564" s="70"/>
      <c r="F564" s="70"/>
      <c r="G564" s="70"/>
      <c r="H564" s="70"/>
      <c r="I564" s="77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</row>
    <row r="565" spans="1:26" ht="13" x14ac:dyDescent="0.15">
      <c r="A565" s="70"/>
      <c r="B565" s="77"/>
      <c r="C565" s="70"/>
      <c r="D565" s="70"/>
      <c r="E565" s="70"/>
      <c r="F565" s="70"/>
      <c r="G565" s="70"/>
      <c r="H565" s="70"/>
      <c r="I565" s="77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</row>
    <row r="566" spans="1:26" ht="13" x14ac:dyDescent="0.15">
      <c r="A566" s="70"/>
      <c r="B566" s="77"/>
      <c r="C566" s="70"/>
      <c r="D566" s="70"/>
      <c r="E566" s="70"/>
      <c r="F566" s="70"/>
      <c r="G566" s="70"/>
      <c r="H566" s="70"/>
      <c r="I566" s="77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</row>
    <row r="567" spans="1:26" ht="13" x14ac:dyDescent="0.15">
      <c r="A567" s="70"/>
      <c r="B567" s="77"/>
      <c r="C567" s="70"/>
      <c r="D567" s="70"/>
      <c r="E567" s="70"/>
      <c r="F567" s="70"/>
      <c r="G567" s="70"/>
      <c r="H567" s="70"/>
      <c r="I567" s="77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</row>
    <row r="568" spans="1:26" ht="13" x14ac:dyDescent="0.15">
      <c r="A568" s="70"/>
      <c r="B568" s="77"/>
      <c r="C568" s="70"/>
      <c r="D568" s="70"/>
      <c r="E568" s="70"/>
      <c r="F568" s="70"/>
      <c r="G568" s="70"/>
      <c r="H568" s="70"/>
      <c r="I568" s="77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</row>
    <row r="569" spans="1:26" ht="13" x14ac:dyDescent="0.15">
      <c r="A569" s="70"/>
      <c r="B569" s="77"/>
      <c r="C569" s="70"/>
      <c r="D569" s="70"/>
      <c r="E569" s="70"/>
      <c r="F569" s="70"/>
      <c r="G569" s="70"/>
      <c r="H569" s="70"/>
      <c r="I569" s="77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</row>
    <row r="570" spans="1:26" ht="13" x14ac:dyDescent="0.15">
      <c r="A570" s="70"/>
      <c r="B570" s="77"/>
      <c r="C570" s="70"/>
      <c r="D570" s="70"/>
      <c r="E570" s="70"/>
      <c r="F570" s="70"/>
      <c r="G570" s="70"/>
      <c r="H570" s="70"/>
      <c r="I570" s="77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</row>
    <row r="571" spans="1:26" ht="13" x14ac:dyDescent="0.15">
      <c r="A571" s="70"/>
      <c r="B571" s="77"/>
      <c r="C571" s="70"/>
      <c r="D571" s="70"/>
      <c r="E571" s="70"/>
      <c r="F571" s="70"/>
      <c r="G571" s="70"/>
      <c r="H571" s="70"/>
      <c r="I571" s="77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</row>
    <row r="572" spans="1:26" ht="13" x14ac:dyDescent="0.15">
      <c r="A572" s="70"/>
      <c r="B572" s="77"/>
      <c r="C572" s="70"/>
      <c r="D572" s="70"/>
      <c r="E572" s="70"/>
      <c r="F572" s="70"/>
      <c r="G572" s="70"/>
      <c r="H572" s="70"/>
      <c r="I572" s="77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</row>
    <row r="573" spans="1:26" ht="13" x14ac:dyDescent="0.15">
      <c r="A573" s="70"/>
      <c r="B573" s="77"/>
      <c r="C573" s="70"/>
      <c r="D573" s="70"/>
      <c r="E573" s="70"/>
      <c r="F573" s="70"/>
      <c r="G573" s="70"/>
      <c r="H573" s="70"/>
      <c r="I573" s="77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</row>
    <row r="574" spans="1:26" ht="13" x14ac:dyDescent="0.15">
      <c r="A574" s="70"/>
      <c r="B574" s="77"/>
      <c r="C574" s="70"/>
      <c r="D574" s="70"/>
      <c r="E574" s="70"/>
      <c r="F574" s="70"/>
      <c r="G574" s="70"/>
      <c r="H574" s="70"/>
      <c r="I574" s="77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</row>
    <row r="575" spans="1:26" ht="13" x14ac:dyDescent="0.15">
      <c r="A575" s="70"/>
      <c r="B575" s="77"/>
      <c r="C575" s="70"/>
      <c r="D575" s="70"/>
      <c r="E575" s="70"/>
      <c r="F575" s="70"/>
      <c r="G575" s="70"/>
      <c r="H575" s="70"/>
      <c r="I575" s="77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</row>
    <row r="576" spans="1:26" ht="13" x14ac:dyDescent="0.15">
      <c r="A576" s="70"/>
      <c r="B576" s="77"/>
      <c r="C576" s="70"/>
      <c r="D576" s="70"/>
      <c r="E576" s="70"/>
      <c r="F576" s="70"/>
      <c r="G576" s="70"/>
      <c r="H576" s="70"/>
      <c r="I576" s="77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</row>
    <row r="577" spans="1:26" ht="13" x14ac:dyDescent="0.15">
      <c r="A577" s="70"/>
      <c r="B577" s="77"/>
      <c r="C577" s="70"/>
      <c r="D577" s="70"/>
      <c r="E577" s="70"/>
      <c r="F577" s="70"/>
      <c r="G577" s="70"/>
      <c r="H577" s="70"/>
      <c r="I577" s="77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</row>
    <row r="578" spans="1:26" ht="13" x14ac:dyDescent="0.15">
      <c r="A578" s="70"/>
      <c r="B578" s="77"/>
      <c r="C578" s="70"/>
      <c r="D578" s="70"/>
      <c r="E578" s="70"/>
      <c r="F578" s="70"/>
      <c r="G578" s="70"/>
      <c r="H578" s="70"/>
      <c r="I578" s="77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</row>
    <row r="579" spans="1:26" ht="13" x14ac:dyDescent="0.15">
      <c r="A579" s="70"/>
      <c r="B579" s="77"/>
      <c r="C579" s="70"/>
      <c r="D579" s="70"/>
      <c r="E579" s="70"/>
      <c r="F579" s="70"/>
      <c r="G579" s="70"/>
      <c r="H579" s="70"/>
      <c r="I579" s="77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</row>
    <row r="580" spans="1:26" ht="13" x14ac:dyDescent="0.15">
      <c r="A580" s="70"/>
      <c r="B580" s="77"/>
      <c r="C580" s="70"/>
      <c r="D580" s="70"/>
      <c r="E580" s="70"/>
      <c r="F580" s="70"/>
      <c r="G580" s="70"/>
      <c r="H580" s="70"/>
      <c r="I580" s="77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</row>
    <row r="581" spans="1:26" ht="13" x14ac:dyDescent="0.15">
      <c r="A581" s="70"/>
      <c r="B581" s="77"/>
      <c r="C581" s="70"/>
      <c r="D581" s="70"/>
      <c r="E581" s="70"/>
      <c r="F581" s="70"/>
      <c r="G581" s="70"/>
      <c r="H581" s="70"/>
      <c r="I581" s="77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</row>
    <row r="582" spans="1:26" ht="13" x14ac:dyDescent="0.15">
      <c r="A582" s="70"/>
      <c r="B582" s="77"/>
      <c r="C582" s="70"/>
      <c r="D582" s="70"/>
      <c r="E582" s="70"/>
      <c r="F582" s="70"/>
      <c r="G582" s="70"/>
      <c r="H582" s="70"/>
      <c r="I582" s="77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</row>
    <row r="583" spans="1:26" ht="13" x14ac:dyDescent="0.15">
      <c r="A583" s="70"/>
      <c r="B583" s="77"/>
      <c r="C583" s="70"/>
      <c r="D583" s="70"/>
      <c r="E583" s="70"/>
      <c r="F583" s="70"/>
      <c r="G583" s="70"/>
      <c r="H583" s="70"/>
      <c r="I583" s="77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</row>
    <row r="584" spans="1:26" ht="13" x14ac:dyDescent="0.15">
      <c r="A584" s="70"/>
      <c r="B584" s="77"/>
      <c r="C584" s="70"/>
      <c r="D584" s="70"/>
      <c r="E584" s="70"/>
      <c r="F584" s="70"/>
      <c r="G584" s="70"/>
      <c r="H584" s="70"/>
      <c r="I584" s="77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</row>
    <row r="585" spans="1:26" ht="13" x14ac:dyDescent="0.15">
      <c r="A585" s="70"/>
      <c r="B585" s="77"/>
      <c r="C585" s="70"/>
      <c r="D585" s="70"/>
      <c r="E585" s="70"/>
      <c r="F585" s="70"/>
      <c r="G585" s="70"/>
      <c r="H585" s="70"/>
      <c r="I585" s="77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</row>
    <row r="586" spans="1:26" ht="13" x14ac:dyDescent="0.15">
      <c r="A586" s="70"/>
      <c r="B586" s="77"/>
      <c r="C586" s="70"/>
      <c r="D586" s="70"/>
      <c r="E586" s="70"/>
      <c r="F586" s="70"/>
      <c r="G586" s="70"/>
      <c r="H586" s="70"/>
      <c r="I586" s="77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</row>
    <row r="587" spans="1:26" ht="13" x14ac:dyDescent="0.15">
      <c r="A587" s="70"/>
      <c r="B587" s="77"/>
      <c r="C587" s="70"/>
      <c r="D587" s="70"/>
      <c r="E587" s="70"/>
      <c r="F587" s="70"/>
      <c r="G587" s="70"/>
      <c r="H587" s="70"/>
      <c r="I587" s="77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</row>
    <row r="588" spans="1:26" ht="13" x14ac:dyDescent="0.15">
      <c r="A588" s="70"/>
      <c r="B588" s="77"/>
      <c r="C588" s="70"/>
      <c r="D588" s="70"/>
      <c r="E588" s="70"/>
      <c r="F588" s="70"/>
      <c r="G588" s="70"/>
      <c r="H588" s="70"/>
      <c r="I588" s="77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</row>
    <row r="589" spans="1:26" ht="13" x14ac:dyDescent="0.15">
      <c r="A589" s="70"/>
      <c r="B589" s="77"/>
      <c r="C589" s="70"/>
      <c r="D589" s="70"/>
      <c r="E589" s="70"/>
      <c r="F589" s="70"/>
      <c r="G589" s="70"/>
      <c r="H589" s="70"/>
      <c r="I589" s="77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</row>
    <row r="590" spans="1:26" ht="13" x14ac:dyDescent="0.15">
      <c r="A590" s="70"/>
      <c r="B590" s="77"/>
      <c r="C590" s="70"/>
      <c r="D590" s="70"/>
      <c r="E590" s="70"/>
      <c r="F590" s="70"/>
      <c r="G590" s="70"/>
      <c r="H590" s="70"/>
      <c r="I590" s="77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</row>
    <row r="591" spans="1:26" ht="13" x14ac:dyDescent="0.15">
      <c r="A591" s="70"/>
      <c r="B591" s="77"/>
      <c r="C591" s="70"/>
      <c r="D591" s="70"/>
      <c r="E591" s="70"/>
      <c r="F591" s="70"/>
      <c r="G591" s="70"/>
      <c r="H591" s="70"/>
      <c r="I591" s="77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</row>
    <row r="592" spans="1:26" ht="13" x14ac:dyDescent="0.15">
      <c r="A592" s="70"/>
      <c r="B592" s="77"/>
      <c r="C592" s="70"/>
      <c r="D592" s="70"/>
      <c r="E592" s="70"/>
      <c r="F592" s="70"/>
      <c r="G592" s="70"/>
      <c r="H592" s="70"/>
      <c r="I592" s="77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</row>
    <row r="593" spans="1:26" ht="13" x14ac:dyDescent="0.15">
      <c r="A593" s="70"/>
      <c r="B593" s="77"/>
      <c r="C593" s="70"/>
      <c r="D593" s="70"/>
      <c r="E593" s="70"/>
      <c r="F593" s="70"/>
      <c r="G593" s="70"/>
      <c r="H593" s="70"/>
      <c r="I593" s="77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</row>
    <row r="594" spans="1:26" ht="13" x14ac:dyDescent="0.15">
      <c r="A594" s="70"/>
      <c r="B594" s="77"/>
      <c r="C594" s="70"/>
      <c r="D594" s="70"/>
      <c r="E594" s="70"/>
      <c r="F594" s="70"/>
      <c r="G594" s="70"/>
      <c r="H594" s="70"/>
      <c r="I594" s="77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</row>
    <row r="595" spans="1:26" ht="13" x14ac:dyDescent="0.15">
      <c r="A595" s="70"/>
      <c r="B595" s="77"/>
      <c r="C595" s="70"/>
      <c r="D595" s="70"/>
      <c r="E595" s="70"/>
      <c r="F595" s="70"/>
      <c r="G595" s="70"/>
      <c r="H595" s="70"/>
      <c r="I595" s="77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</row>
    <row r="596" spans="1:26" ht="13" x14ac:dyDescent="0.15">
      <c r="A596" s="70"/>
      <c r="B596" s="77"/>
      <c r="C596" s="70"/>
      <c r="D596" s="70"/>
      <c r="E596" s="70"/>
      <c r="F596" s="70"/>
      <c r="G596" s="70"/>
      <c r="H596" s="70"/>
      <c r="I596" s="77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</row>
    <row r="597" spans="1:26" ht="13" x14ac:dyDescent="0.15">
      <c r="A597" s="70"/>
      <c r="B597" s="77"/>
      <c r="C597" s="70"/>
      <c r="D597" s="70"/>
      <c r="E597" s="70"/>
      <c r="F597" s="70"/>
      <c r="G597" s="70"/>
      <c r="H597" s="70"/>
      <c r="I597" s="77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</row>
    <row r="598" spans="1:26" ht="13" x14ac:dyDescent="0.15">
      <c r="A598" s="70"/>
      <c r="B598" s="77"/>
      <c r="C598" s="70"/>
      <c r="D598" s="70"/>
      <c r="E598" s="70"/>
      <c r="F598" s="70"/>
      <c r="G598" s="70"/>
      <c r="H598" s="70"/>
      <c r="I598" s="77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</row>
    <row r="599" spans="1:26" ht="13" x14ac:dyDescent="0.15">
      <c r="A599" s="70"/>
      <c r="B599" s="77"/>
      <c r="C599" s="70"/>
      <c r="D599" s="70"/>
      <c r="E599" s="70"/>
      <c r="F599" s="70"/>
      <c r="G599" s="70"/>
      <c r="H599" s="70"/>
      <c r="I599" s="77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</row>
    <row r="600" spans="1:26" ht="13" x14ac:dyDescent="0.15">
      <c r="A600" s="70"/>
      <c r="B600" s="77"/>
      <c r="C600" s="70"/>
      <c r="D600" s="70"/>
      <c r="E600" s="70"/>
      <c r="F600" s="70"/>
      <c r="G600" s="70"/>
      <c r="H600" s="70"/>
      <c r="I600" s="77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</row>
    <row r="601" spans="1:26" ht="13" x14ac:dyDescent="0.15">
      <c r="A601" s="70"/>
      <c r="B601" s="77"/>
      <c r="C601" s="70"/>
      <c r="D601" s="70"/>
      <c r="E601" s="70"/>
      <c r="F601" s="70"/>
      <c r="G601" s="70"/>
      <c r="H601" s="70"/>
      <c r="I601" s="77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</row>
    <row r="602" spans="1:26" ht="13" x14ac:dyDescent="0.15">
      <c r="A602" s="70"/>
      <c r="B602" s="77"/>
      <c r="C602" s="70"/>
      <c r="D602" s="70"/>
      <c r="E602" s="70"/>
      <c r="F602" s="70"/>
      <c r="G602" s="70"/>
      <c r="H602" s="70"/>
      <c r="I602" s="77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</row>
    <row r="603" spans="1:26" ht="13" x14ac:dyDescent="0.15">
      <c r="A603" s="70"/>
      <c r="B603" s="77"/>
      <c r="C603" s="70"/>
      <c r="D603" s="70"/>
      <c r="E603" s="70"/>
      <c r="F603" s="70"/>
      <c r="G603" s="70"/>
      <c r="H603" s="70"/>
      <c r="I603" s="77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</row>
    <row r="604" spans="1:26" ht="13" x14ac:dyDescent="0.15">
      <c r="A604" s="70"/>
      <c r="B604" s="77"/>
      <c r="C604" s="70"/>
      <c r="D604" s="70"/>
      <c r="E604" s="70"/>
      <c r="F604" s="70"/>
      <c r="G604" s="70"/>
      <c r="H604" s="70"/>
      <c r="I604" s="77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</row>
    <row r="605" spans="1:26" ht="13" x14ac:dyDescent="0.15">
      <c r="A605" s="70"/>
      <c r="B605" s="77"/>
      <c r="C605" s="70"/>
      <c r="D605" s="70"/>
      <c r="E605" s="70"/>
      <c r="F605" s="70"/>
      <c r="G605" s="70"/>
      <c r="H605" s="70"/>
      <c r="I605" s="77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</row>
    <row r="606" spans="1:26" ht="13" x14ac:dyDescent="0.15">
      <c r="A606" s="70"/>
      <c r="B606" s="77"/>
      <c r="C606" s="70"/>
      <c r="D606" s="70"/>
      <c r="E606" s="70"/>
      <c r="F606" s="70"/>
      <c r="G606" s="70"/>
      <c r="H606" s="70"/>
      <c r="I606" s="77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</row>
    <row r="607" spans="1:26" ht="13" x14ac:dyDescent="0.15">
      <c r="A607" s="70"/>
      <c r="B607" s="77"/>
      <c r="C607" s="70"/>
      <c r="D607" s="70"/>
      <c r="E607" s="70"/>
      <c r="F607" s="70"/>
      <c r="G607" s="70"/>
      <c r="H607" s="70"/>
      <c r="I607" s="77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</row>
    <row r="608" spans="1:26" ht="13" x14ac:dyDescent="0.15">
      <c r="A608" s="70"/>
      <c r="B608" s="77"/>
      <c r="C608" s="70"/>
      <c r="D608" s="70"/>
      <c r="E608" s="70"/>
      <c r="F608" s="70"/>
      <c r="G608" s="70"/>
      <c r="H608" s="70"/>
      <c r="I608" s="77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</row>
    <row r="609" spans="1:26" ht="13" x14ac:dyDescent="0.15">
      <c r="A609" s="70"/>
      <c r="B609" s="77"/>
      <c r="C609" s="70"/>
      <c r="D609" s="70"/>
      <c r="E609" s="70"/>
      <c r="F609" s="70"/>
      <c r="G609" s="70"/>
      <c r="H609" s="70"/>
      <c r="I609" s="77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</row>
    <row r="610" spans="1:26" ht="13" x14ac:dyDescent="0.15">
      <c r="A610" s="70"/>
      <c r="B610" s="77"/>
      <c r="C610" s="70"/>
      <c r="D610" s="70"/>
      <c r="E610" s="70"/>
      <c r="F610" s="70"/>
      <c r="G610" s="70"/>
      <c r="H610" s="70"/>
      <c r="I610" s="77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</row>
    <row r="611" spans="1:26" ht="13" x14ac:dyDescent="0.15">
      <c r="A611" s="70"/>
      <c r="B611" s="77"/>
      <c r="C611" s="70"/>
      <c r="D611" s="70"/>
      <c r="E611" s="70"/>
      <c r="F611" s="70"/>
      <c r="G611" s="70"/>
      <c r="H611" s="70"/>
      <c r="I611" s="77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</row>
    <row r="612" spans="1:26" ht="13" x14ac:dyDescent="0.15">
      <c r="A612" s="70"/>
      <c r="B612" s="77"/>
      <c r="C612" s="70"/>
      <c r="D612" s="70"/>
      <c r="E612" s="70"/>
      <c r="F612" s="70"/>
      <c r="G612" s="70"/>
      <c r="H612" s="70"/>
      <c r="I612" s="77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</row>
    <row r="613" spans="1:26" ht="13" x14ac:dyDescent="0.15">
      <c r="A613" s="70"/>
      <c r="B613" s="77"/>
      <c r="C613" s="70"/>
      <c r="D613" s="70"/>
      <c r="E613" s="70"/>
      <c r="F613" s="70"/>
      <c r="G613" s="70"/>
      <c r="H613" s="70"/>
      <c r="I613" s="77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</row>
    <row r="614" spans="1:26" ht="13" x14ac:dyDescent="0.15">
      <c r="A614" s="70"/>
      <c r="B614" s="77"/>
      <c r="C614" s="70"/>
      <c r="D614" s="70"/>
      <c r="E614" s="70"/>
      <c r="F614" s="70"/>
      <c r="G614" s="70"/>
      <c r="H614" s="70"/>
      <c r="I614" s="77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</row>
    <row r="615" spans="1:26" ht="13" x14ac:dyDescent="0.15">
      <c r="A615" s="70"/>
      <c r="B615" s="77"/>
      <c r="C615" s="70"/>
      <c r="D615" s="70"/>
      <c r="E615" s="70"/>
      <c r="F615" s="70"/>
      <c r="G615" s="70"/>
      <c r="H615" s="70"/>
      <c r="I615" s="77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</row>
    <row r="616" spans="1:26" ht="13" x14ac:dyDescent="0.15">
      <c r="A616" s="70"/>
      <c r="B616" s="77"/>
      <c r="C616" s="70"/>
      <c r="D616" s="70"/>
      <c r="E616" s="70"/>
      <c r="F616" s="70"/>
      <c r="G616" s="70"/>
      <c r="H616" s="70"/>
      <c r="I616" s="77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</row>
    <row r="617" spans="1:26" ht="13" x14ac:dyDescent="0.15">
      <c r="A617" s="70"/>
      <c r="B617" s="77"/>
      <c r="C617" s="70"/>
      <c r="D617" s="70"/>
      <c r="E617" s="70"/>
      <c r="F617" s="70"/>
      <c r="G617" s="70"/>
      <c r="H617" s="70"/>
      <c r="I617" s="77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</row>
    <row r="618" spans="1:26" ht="13" x14ac:dyDescent="0.15">
      <c r="A618" s="70"/>
      <c r="B618" s="77"/>
      <c r="C618" s="70"/>
      <c r="D618" s="70"/>
      <c r="E618" s="70"/>
      <c r="F618" s="70"/>
      <c r="G618" s="70"/>
      <c r="H618" s="70"/>
      <c r="I618" s="77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</row>
    <row r="619" spans="1:26" ht="13" x14ac:dyDescent="0.15">
      <c r="A619" s="70"/>
      <c r="B619" s="77"/>
      <c r="C619" s="70"/>
      <c r="D619" s="70"/>
      <c r="E619" s="70"/>
      <c r="F619" s="70"/>
      <c r="G619" s="70"/>
      <c r="H619" s="70"/>
      <c r="I619" s="77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</row>
    <row r="620" spans="1:26" ht="13" x14ac:dyDescent="0.15">
      <c r="A620" s="70"/>
      <c r="B620" s="77"/>
      <c r="C620" s="70"/>
      <c r="D620" s="70"/>
      <c r="E620" s="70"/>
      <c r="F620" s="70"/>
      <c r="G620" s="70"/>
      <c r="H620" s="70"/>
      <c r="I620" s="77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</row>
    <row r="621" spans="1:26" ht="13" x14ac:dyDescent="0.15">
      <c r="A621" s="70"/>
      <c r="B621" s="77"/>
      <c r="C621" s="70"/>
      <c r="D621" s="70"/>
      <c r="E621" s="70"/>
      <c r="F621" s="70"/>
      <c r="G621" s="70"/>
      <c r="H621" s="70"/>
      <c r="I621" s="77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</row>
    <row r="622" spans="1:26" ht="13" x14ac:dyDescent="0.15">
      <c r="A622" s="70"/>
      <c r="B622" s="77"/>
      <c r="C622" s="70"/>
      <c r="D622" s="70"/>
      <c r="E622" s="70"/>
      <c r="F622" s="70"/>
      <c r="G622" s="70"/>
      <c r="H622" s="70"/>
      <c r="I622" s="77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</row>
    <row r="623" spans="1:26" ht="13" x14ac:dyDescent="0.15">
      <c r="A623" s="70"/>
      <c r="B623" s="77"/>
      <c r="C623" s="70"/>
      <c r="D623" s="70"/>
      <c r="E623" s="70"/>
      <c r="F623" s="70"/>
      <c r="G623" s="70"/>
      <c r="H623" s="70"/>
      <c r="I623" s="77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</row>
    <row r="624" spans="1:26" ht="13" x14ac:dyDescent="0.15">
      <c r="A624" s="70"/>
      <c r="B624" s="77"/>
      <c r="C624" s="70"/>
      <c r="D624" s="70"/>
      <c r="E624" s="70"/>
      <c r="F624" s="70"/>
      <c r="G624" s="70"/>
      <c r="H624" s="70"/>
      <c r="I624" s="77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</row>
    <row r="625" spans="1:26" ht="13" x14ac:dyDescent="0.15">
      <c r="A625" s="70"/>
      <c r="B625" s="77"/>
      <c r="C625" s="70"/>
      <c r="D625" s="70"/>
      <c r="E625" s="70"/>
      <c r="F625" s="70"/>
      <c r="G625" s="70"/>
      <c r="H625" s="70"/>
      <c r="I625" s="77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</row>
    <row r="626" spans="1:26" ht="13" x14ac:dyDescent="0.15">
      <c r="A626" s="70"/>
      <c r="B626" s="77"/>
      <c r="C626" s="70"/>
      <c r="D626" s="70"/>
      <c r="E626" s="70"/>
      <c r="F626" s="70"/>
      <c r="G626" s="70"/>
      <c r="H626" s="70"/>
      <c r="I626" s="77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</row>
    <row r="627" spans="1:26" ht="13" x14ac:dyDescent="0.15">
      <c r="A627" s="70"/>
      <c r="B627" s="77"/>
      <c r="C627" s="70"/>
      <c r="D627" s="70"/>
      <c r="E627" s="70"/>
      <c r="F627" s="70"/>
      <c r="G627" s="70"/>
      <c r="H627" s="70"/>
      <c r="I627" s="77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</row>
    <row r="628" spans="1:26" ht="13" x14ac:dyDescent="0.15">
      <c r="A628" s="70"/>
      <c r="B628" s="77"/>
      <c r="C628" s="70"/>
      <c r="D628" s="70"/>
      <c r="E628" s="70"/>
      <c r="F628" s="70"/>
      <c r="G628" s="70"/>
      <c r="H628" s="70"/>
      <c r="I628" s="77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</row>
    <row r="629" spans="1:26" ht="13" x14ac:dyDescent="0.15">
      <c r="A629" s="70"/>
      <c r="B629" s="77"/>
      <c r="C629" s="70"/>
      <c r="D629" s="70"/>
      <c r="E629" s="70"/>
      <c r="F629" s="70"/>
      <c r="G629" s="70"/>
      <c r="H629" s="70"/>
      <c r="I629" s="77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</row>
    <row r="630" spans="1:26" ht="13" x14ac:dyDescent="0.15">
      <c r="A630" s="70"/>
      <c r="B630" s="77"/>
      <c r="C630" s="70"/>
      <c r="D630" s="70"/>
      <c r="E630" s="70"/>
      <c r="F630" s="70"/>
      <c r="G630" s="70"/>
      <c r="H630" s="70"/>
      <c r="I630" s="77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</row>
    <row r="631" spans="1:26" ht="13" x14ac:dyDescent="0.15">
      <c r="A631" s="70"/>
      <c r="B631" s="77"/>
      <c r="C631" s="70"/>
      <c r="D631" s="70"/>
      <c r="E631" s="70"/>
      <c r="F631" s="70"/>
      <c r="G631" s="70"/>
      <c r="H631" s="70"/>
      <c r="I631" s="77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</row>
    <row r="632" spans="1:26" ht="13" x14ac:dyDescent="0.15">
      <c r="A632" s="70"/>
      <c r="B632" s="77"/>
      <c r="C632" s="70"/>
      <c r="D632" s="70"/>
      <c r="E632" s="70"/>
      <c r="F632" s="70"/>
      <c r="G632" s="70"/>
      <c r="H632" s="70"/>
      <c r="I632" s="77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</row>
    <row r="633" spans="1:26" ht="13" x14ac:dyDescent="0.15">
      <c r="A633" s="70"/>
      <c r="B633" s="77"/>
      <c r="C633" s="70"/>
      <c r="D633" s="70"/>
      <c r="E633" s="70"/>
      <c r="F633" s="70"/>
      <c r="G633" s="70"/>
      <c r="H633" s="70"/>
      <c r="I633" s="77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</row>
    <row r="634" spans="1:26" ht="13" x14ac:dyDescent="0.15">
      <c r="A634" s="70"/>
      <c r="B634" s="77"/>
      <c r="C634" s="70"/>
      <c r="D634" s="70"/>
      <c r="E634" s="70"/>
      <c r="F634" s="70"/>
      <c r="G634" s="70"/>
      <c r="H634" s="70"/>
      <c r="I634" s="77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</row>
    <row r="635" spans="1:26" ht="13" x14ac:dyDescent="0.15">
      <c r="A635" s="70"/>
      <c r="B635" s="77"/>
      <c r="C635" s="70"/>
      <c r="D635" s="70"/>
      <c r="E635" s="70"/>
      <c r="F635" s="70"/>
      <c r="G635" s="70"/>
      <c r="H635" s="70"/>
      <c r="I635" s="77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</row>
    <row r="636" spans="1:26" ht="13" x14ac:dyDescent="0.15">
      <c r="A636" s="70"/>
      <c r="B636" s="77"/>
      <c r="C636" s="70"/>
      <c r="D636" s="70"/>
      <c r="E636" s="70"/>
      <c r="F636" s="70"/>
      <c r="G636" s="70"/>
      <c r="H636" s="70"/>
      <c r="I636" s="77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</row>
    <row r="637" spans="1:26" ht="13" x14ac:dyDescent="0.15">
      <c r="A637" s="70"/>
      <c r="B637" s="77"/>
      <c r="C637" s="70"/>
      <c r="D637" s="70"/>
      <c r="E637" s="70"/>
      <c r="F637" s="70"/>
      <c r="G637" s="70"/>
      <c r="H637" s="70"/>
      <c r="I637" s="77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</row>
    <row r="638" spans="1:26" ht="13" x14ac:dyDescent="0.15">
      <c r="A638" s="70"/>
      <c r="B638" s="77"/>
      <c r="C638" s="70"/>
      <c r="D638" s="70"/>
      <c r="E638" s="70"/>
      <c r="F638" s="70"/>
      <c r="G638" s="70"/>
      <c r="H638" s="70"/>
      <c r="I638" s="77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</row>
    <row r="639" spans="1:26" ht="13" x14ac:dyDescent="0.15">
      <c r="A639" s="70"/>
      <c r="B639" s="77"/>
      <c r="C639" s="70"/>
      <c r="D639" s="70"/>
      <c r="E639" s="70"/>
      <c r="F639" s="70"/>
      <c r="G639" s="70"/>
      <c r="H639" s="70"/>
      <c r="I639" s="77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</row>
    <row r="640" spans="1:26" ht="13" x14ac:dyDescent="0.15">
      <c r="A640" s="70"/>
      <c r="B640" s="77"/>
      <c r="C640" s="70"/>
      <c r="D640" s="70"/>
      <c r="E640" s="70"/>
      <c r="F640" s="70"/>
      <c r="G640" s="70"/>
      <c r="H640" s="70"/>
      <c r="I640" s="77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</row>
    <row r="641" spans="1:26" ht="13" x14ac:dyDescent="0.15">
      <c r="A641" s="70"/>
      <c r="B641" s="77"/>
      <c r="C641" s="70"/>
      <c r="D641" s="70"/>
      <c r="E641" s="70"/>
      <c r="F641" s="70"/>
      <c r="G641" s="70"/>
      <c r="H641" s="70"/>
      <c r="I641" s="77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</row>
    <row r="642" spans="1:26" ht="13" x14ac:dyDescent="0.15">
      <c r="A642" s="70"/>
      <c r="B642" s="77"/>
      <c r="C642" s="70"/>
      <c r="D642" s="70"/>
      <c r="E642" s="70"/>
      <c r="F642" s="70"/>
      <c r="G642" s="70"/>
      <c r="H642" s="70"/>
      <c r="I642" s="77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</row>
    <row r="643" spans="1:26" ht="13" x14ac:dyDescent="0.15">
      <c r="A643" s="70"/>
      <c r="B643" s="77"/>
      <c r="C643" s="70"/>
      <c r="D643" s="70"/>
      <c r="E643" s="70"/>
      <c r="F643" s="70"/>
      <c r="G643" s="70"/>
      <c r="H643" s="70"/>
      <c r="I643" s="77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</row>
    <row r="644" spans="1:26" ht="13" x14ac:dyDescent="0.15">
      <c r="A644" s="70"/>
      <c r="B644" s="77"/>
      <c r="C644" s="70"/>
      <c r="D644" s="70"/>
      <c r="E644" s="70"/>
      <c r="F644" s="70"/>
      <c r="G644" s="70"/>
      <c r="H644" s="70"/>
      <c r="I644" s="77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</row>
    <row r="645" spans="1:26" ht="13" x14ac:dyDescent="0.15">
      <c r="A645" s="70"/>
      <c r="B645" s="77"/>
      <c r="C645" s="70"/>
      <c r="D645" s="70"/>
      <c r="E645" s="70"/>
      <c r="F645" s="70"/>
      <c r="G645" s="70"/>
      <c r="H645" s="70"/>
      <c r="I645" s="77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</row>
    <row r="646" spans="1:26" ht="13" x14ac:dyDescent="0.15">
      <c r="A646" s="70"/>
      <c r="B646" s="77"/>
      <c r="C646" s="70"/>
      <c r="D646" s="70"/>
      <c r="E646" s="70"/>
      <c r="F646" s="70"/>
      <c r="G646" s="70"/>
      <c r="H646" s="70"/>
      <c r="I646" s="77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</row>
    <row r="647" spans="1:26" ht="13" x14ac:dyDescent="0.15">
      <c r="A647" s="70"/>
      <c r="B647" s="77"/>
      <c r="C647" s="70"/>
      <c r="D647" s="70"/>
      <c r="E647" s="70"/>
      <c r="F647" s="70"/>
      <c r="G647" s="70"/>
      <c r="H647" s="70"/>
      <c r="I647" s="77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</row>
    <row r="648" spans="1:26" ht="13" x14ac:dyDescent="0.15">
      <c r="A648" s="70"/>
      <c r="B648" s="77"/>
      <c r="C648" s="70"/>
      <c r="D648" s="70"/>
      <c r="E648" s="70"/>
      <c r="F648" s="70"/>
      <c r="G648" s="70"/>
      <c r="H648" s="70"/>
      <c r="I648" s="77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</row>
    <row r="649" spans="1:26" ht="13" x14ac:dyDescent="0.15">
      <c r="A649" s="70"/>
      <c r="B649" s="77"/>
      <c r="C649" s="70"/>
      <c r="D649" s="70"/>
      <c r="E649" s="70"/>
      <c r="F649" s="70"/>
      <c r="G649" s="70"/>
      <c r="H649" s="70"/>
      <c r="I649" s="77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</row>
    <row r="650" spans="1:26" ht="13" x14ac:dyDescent="0.15">
      <c r="A650" s="70"/>
      <c r="B650" s="77"/>
      <c r="C650" s="70"/>
      <c r="D650" s="70"/>
      <c r="E650" s="70"/>
      <c r="F650" s="70"/>
      <c r="G650" s="70"/>
      <c r="H650" s="70"/>
      <c r="I650" s="77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</row>
    <row r="651" spans="1:26" ht="13" x14ac:dyDescent="0.15">
      <c r="A651" s="70"/>
      <c r="B651" s="77"/>
      <c r="C651" s="70"/>
      <c r="D651" s="70"/>
      <c r="E651" s="70"/>
      <c r="F651" s="70"/>
      <c r="G651" s="70"/>
      <c r="H651" s="70"/>
      <c r="I651" s="77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</row>
    <row r="652" spans="1:26" ht="13" x14ac:dyDescent="0.15">
      <c r="A652" s="70"/>
      <c r="B652" s="77"/>
      <c r="C652" s="70"/>
      <c r="D652" s="70"/>
      <c r="E652" s="70"/>
      <c r="F652" s="70"/>
      <c r="G652" s="70"/>
      <c r="H652" s="70"/>
      <c r="I652" s="77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</row>
    <row r="653" spans="1:26" ht="13" x14ac:dyDescent="0.15">
      <c r="A653" s="70"/>
      <c r="B653" s="77"/>
      <c r="C653" s="70"/>
      <c r="D653" s="70"/>
      <c r="E653" s="70"/>
      <c r="F653" s="70"/>
      <c r="G653" s="70"/>
      <c r="H653" s="70"/>
      <c r="I653" s="77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</row>
    <row r="654" spans="1:26" ht="13" x14ac:dyDescent="0.15">
      <c r="A654" s="70"/>
      <c r="B654" s="77"/>
      <c r="C654" s="70"/>
      <c r="D654" s="70"/>
      <c r="E654" s="70"/>
      <c r="F654" s="70"/>
      <c r="G654" s="70"/>
      <c r="H654" s="70"/>
      <c r="I654" s="77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</row>
    <row r="655" spans="1:26" ht="13" x14ac:dyDescent="0.15">
      <c r="A655" s="70"/>
      <c r="B655" s="77"/>
      <c r="C655" s="70"/>
      <c r="D655" s="70"/>
      <c r="E655" s="70"/>
      <c r="F655" s="70"/>
      <c r="G655" s="70"/>
      <c r="H655" s="70"/>
      <c r="I655" s="77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</row>
    <row r="656" spans="1:26" ht="13" x14ac:dyDescent="0.15">
      <c r="A656" s="70"/>
      <c r="B656" s="77"/>
      <c r="C656" s="70"/>
      <c r="D656" s="70"/>
      <c r="E656" s="70"/>
      <c r="F656" s="70"/>
      <c r="G656" s="70"/>
      <c r="H656" s="70"/>
      <c r="I656" s="77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</row>
    <row r="657" spans="1:26" ht="13" x14ac:dyDescent="0.15">
      <c r="A657" s="70"/>
      <c r="B657" s="77"/>
      <c r="C657" s="70"/>
      <c r="D657" s="70"/>
      <c r="E657" s="70"/>
      <c r="F657" s="70"/>
      <c r="G657" s="70"/>
      <c r="H657" s="70"/>
      <c r="I657" s="77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</row>
    <row r="658" spans="1:26" ht="13" x14ac:dyDescent="0.15">
      <c r="A658" s="70"/>
      <c r="B658" s="77"/>
      <c r="C658" s="70"/>
      <c r="D658" s="70"/>
      <c r="E658" s="70"/>
      <c r="F658" s="70"/>
      <c r="G658" s="70"/>
      <c r="H658" s="70"/>
      <c r="I658" s="77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</row>
    <row r="659" spans="1:26" ht="13" x14ac:dyDescent="0.15">
      <c r="A659" s="70"/>
      <c r="B659" s="77"/>
      <c r="C659" s="70"/>
      <c r="D659" s="70"/>
      <c r="E659" s="70"/>
      <c r="F659" s="70"/>
      <c r="G659" s="70"/>
      <c r="H659" s="70"/>
      <c r="I659" s="77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</row>
    <row r="660" spans="1:26" ht="13" x14ac:dyDescent="0.15">
      <c r="A660" s="70"/>
      <c r="B660" s="77"/>
      <c r="C660" s="70"/>
      <c r="D660" s="70"/>
      <c r="E660" s="70"/>
      <c r="F660" s="70"/>
      <c r="G660" s="70"/>
      <c r="H660" s="70"/>
      <c r="I660" s="77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</row>
    <row r="661" spans="1:26" ht="13" x14ac:dyDescent="0.15">
      <c r="A661" s="70"/>
      <c r="B661" s="77"/>
      <c r="C661" s="70"/>
      <c r="D661" s="70"/>
      <c r="E661" s="70"/>
      <c r="F661" s="70"/>
      <c r="G661" s="70"/>
      <c r="H661" s="70"/>
      <c r="I661" s="77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</row>
    <row r="662" spans="1:26" ht="13" x14ac:dyDescent="0.15">
      <c r="A662" s="70"/>
      <c r="B662" s="77"/>
      <c r="C662" s="70"/>
      <c r="D662" s="70"/>
      <c r="E662" s="70"/>
      <c r="F662" s="70"/>
      <c r="G662" s="70"/>
      <c r="H662" s="70"/>
      <c r="I662" s="77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</row>
    <row r="663" spans="1:26" ht="13" x14ac:dyDescent="0.15">
      <c r="A663" s="70"/>
      <c r="B663" s="77"/>
      <c r="C663" s="70"/>
      <c r="D663" s="70"/>
      <c r="E663" s="70"/>
      <c r="F663" s="70"/>
      <c r="G663" s="70"/>
      <c r="H663" s="70"/>
      <c r="I663" s="77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</row>
    <row r="664" spans="1:26" ht="13" x14ac:dyDescent="0.15">
      <c r="A664" s="70"/>
      <c r="B664" s="77"/>
      <c r="C664" s="70"/>
      <c r="D664" s="70"/>
      <c r="E664" s="70"/>
      <c r="F664" s="70"/>
      <c r="G664" s="70"/>
      <c r="H664" s="70"/>
      <c r="I664" s="77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</row>
    <row r="665" spans="1:26" ht="13" x14ac:dyDescent="0.15">
      <c r="A665" s="70"/>
      <c r="B665" s="77"/>
      <c r="C665" s="70"/>
      <c r="D665" s="70"/>
      <c r="E665" s="70"/>
      <c r="F665" s="70"/>
      <c r="G665" s="70"/>
      <c r="H665" s="70"/>
      <c r="I665" s="77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</row>
    <row r="666" spans="1:26" ht="13" x14ac:dyDescent="0.15">
      <c r="A666" s="70"/>
      <c r="B666" s="77"/>
      <c r="C666" s="70"/>
      <c r="D666" s="70"/>
      <c r="E666" s="70"/>
      <c r="F666" s="70"/>
      <c r="G666" s="70"/>
      <c r="H666" s="70"/>
      <c r="I666" s="77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</row>
    <row r="667" spans="1:26" ht="13" x14ac:dyDescent="0.15">
      <c r="A667" s="70"/>
      <c r="B667" s="77"/>
      <c r="C667" s="70"/>
      <c r="D667" s="70"/>
      <c r="E667" s="70"/>
      <c r="F667" s="70"/>
      <c r="G667" s="70"/>
      <c r="H667" s="70"/>
      <c r="I667" s="77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</row>
    <row r="668" spans="1:26" ht="13" x14ac:dyDescent="0.15">
      <c r="A668" s="70"/>
      <c r="B668" s="77"/>
      <c r="C668" s="70"/>
      <c r="D668" s="70"/>
      <c r="E668" s="70"/>
      <c r="F668" s="70"/>
      <c r="G668" s="70"/>
      <c r="H668" s="70"/>
      <c r="I668" s="77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</row>
    <row r="669" spans="1:26" ht="13" x14ac:dyDescent="0.15">
      <c r="A669" s="70"/>
      <c r="B669" s="77"/>
      <c r="C669" s="70"/>
      <c r="D669" s="70"/>
      <c r="E669" s="70"/>
      <c r="F669" s="70"/>
      <c r="G669" s="70"/>
      <c r="H669" s="70"/>
      <c r="I669" s="77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</row>
    <row r="670" spans="1:26" ht="13" x14ac:dyDescent="0.15">
      <c r="A670" s="70"/>
      <c r="B670" s="77"/>
      <c r="C670" s="70"/>
      <c r="D670" s="70"/>
      <c r="E670" s="70"/>
      <c r="F670" s="70"/>
      <c r="G670" s="70"/>
      <c r="H670" s="70"/>
      <c r="I670" s="77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</row>
    <row r="671" spans="1:26" ht="13" x14ac:dyDescent="0.15">
      <c r="A671" s="70"/>
      <c r="B671" s="77"/>
      <c r="C671" s="70"/>
      <c r="D671" s="70"/>
      <c r="E671" s="70"/>
      <c r="F671" s="70"/>
      <c r="G671" s="70"/>
      <c r="H671" s="70"/>
      <c r="I671" s="77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</row>
    <row r="672" spans="1:26" ht="13" x14ac:dyDescent="0.15">
      <c r="A672" s="70"/>
      <c r="B672" s="77"/>
      <c r="C672" s="70"/>
      <c r="D672" s="70"/>
      <c r="E672" s="70"/>
      <c r="F672" s="70"/>
      <c r="G672" s="70"/>
      <c r="H672" s="70"/>
      <c r="I672" s="77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</row>
    <row r="673" spans="1:26" ht="13" x14ac:dyDescent="0.15">
      <c r="A673" s="70"/>
      <c r="B673" s="77"/>
      <c r="C673" s="70"/>
      <c r="D673" s="70"/>
      <c r="E673" s="70"/>
      <c r="F673" s="70"/>
      <c r="G673" s="70"/>
      <c r="H673" s="70"/>
      <c r="I673" s="77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</row>
    <row r="674" spans="1:26" ht="13" x14ac:dyDescent="0.15">
      <c r="A674" s="70"/>
      <c r="B674" s="77"/>
      <c r="C674" s="70"/>
      <c r="D674" s="70"/>
      <c r="E674" s="70"/>
      <c r="F674" s="70"/>
      <c r="G674" s="70"/>
      <c r="H674" s="70"/>
      <c r="I674" s="77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</row>
    <row r="675" spans="1:26" ht="13" x14ac:dyDescent="0.15">
      <c r="A675" s="70"/>
      <c r="B675" s="77"/>
      <c r="C675" s="70"/>
      <c r="D675" s="70"/>
      <c r="E675" s="70"/>
      <c r="F675" s="70"/>
      <c r="G675" s="70"/>
      <c r="H675" s="70"/>
      <c r="I675" s="77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</row>
    <row r="676" spans="1:26" ht="13" x14ac:dyDescent="0.15">
      <c r="A676" s="70"/>
      <c r="B676" s="77"/>
      <c r="C676" s="70"/>
      <c r="D676" s="70"/>
      <c r="E676" s="70"/>
      <c r="F676" s="70"/>
      <c r="G676" s="70"/>
      <c r="H676" s="70"/>
      <c r="I676" s="77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</row>
    <row r="677" spans="1:26" ht="13" x14ac:dyDescent="0.15">
      <c r="A677" s="70"/>
      <c r="B677" s="77"/>
      <c r="C677" s="70"/>
      <c r="D677" s="70"/>
      <c r="E677" s="70"/>
      <c r="F677" s="70"/>
      <c r="G677" s="70"/>
      <c r="H677" s="70"/>
      <c r="I677" s="77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</row>
    <row r="678" spans="1:26" ht="13" x14ac:dyDescent="0.15">
      <c r="A678" s="70"/>
      <c r="B678" s="77"/>
      <c r="C678" s="70"/>
      <c r="D678" s="70"/>
      <c r="E678" s="70"/>
      <c r="F678" s="70"/>
      <c r="G678" s="70"/>
      <c r="H678" s="70"/>
      <c r="I678" s="77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</row>
    <row r="679" spans="1:26" ht="13" x14ac:dyDescent="0.15">
      <c r="A679" s="70"/>
      <c r="B679" s="77"/>
      <c r="C679" s="70"/>
      <c r="D679" s="70"/>
      <c r="E679" s="70"/>
      <c r="F679" s="70"/>
      <c r="G679" s="70"/>
      <c r="H679" s="70"/>
      <c r="I679" s="77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</row>
    <row r="680" spans="1:26" ht="13" x14ac:dyDescent="0.15">
      <c r="A680" s="70"/>
      <c r="B680" s="77"/>
      <c r="C680" s="70"/>
      <c r="D680" s="70"/>
      <c r="E680" s="70"/>
      <c r="F680" s="70"/>
      <c r="G680" s="70"/>
      <c r="H680" s="70"/>
      <c r="I680" s="77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</row>
    <row r="681" spans="1:26" ht="13" x14ac:dyDescent="0.15">
      <c r="A681" s="70"/>
      <c r="B681" s="77"/>
      <c r="C681" s="70"/>
      <c r="D681" s="70"/>
      <c r="E681" s="70"/>
      <c r="F681" s="70"/>
      <c r="G681" s="70"/>
      <c r="H681" s="70"/>
      <c r="I681" s="77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</row>
    <row r="682" spans="1:26" ht="13" x14ac:dyDescent="0.15">
      <c r="A682" s="70"/>
      <c r="B682" s="77"/>
      <c r="C682" s="70"/>
      <c r="D682" s="70"/>
      <c r="E682" s="70"/>
      <c r="F682" s="70"/>
      <c r="G682" s="70"/>
      <c r="H682" s="70"/>
      <c r="I682" s="77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</row>
    <row r="683" spans="1:26" ht="13" x14ac:dyDescent="0.15">
      <c r="A683" s="70"/>
      <c r="B683" s="77"/>
      <c r="C683" s="70"/>
      <c r="D683" s="70"/>
      <c r="E683" s="70"/>
      <c r="F683" s="70"/>
      <c r="G683" s="70"/>
      <c r="H683" s="70"/>
      <c r="I683" s="77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</row>
    <row r="684" spans="1:26" ht="13" x14ac:dyDescent="0.15">
      <c r="A684" s="70"/>
      <c r="B684" s="77"/>
      <c r="C684" s="70"/>
      <c r="D684" s="70"/>
      <c r="E684" s="70"/>
      <c r="F684" s="70"/>
      <c r="G684" s="70"/>
      <c r="H684" s="70"/>
      <c r="I684" s="77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</row>
    <row r="685" spans="1:26" ht="13" x14ac:dyDescent="0.15">
      <c r="A685" s="70"/>
      <c r="B685" s="77"/>
      <c r="C685" s="70"/>
      <c r="D685" s="70"/>
      <c r="E685" s="70"/>
      <c r="F685" s="70"/>
      <c r="G685" s="70"/>
      <c r="H685" s="70"/>
      <c r="I685" s="77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</row>
    <row r="686" spans="1:26" ht="13" x14ac:dyDescent="0.15">
      <c r="A686" s="70"/>
      <c r="B686" s="77"/>
      <c r="C686" s="70"/>
      <c r="D686" s="70"/>
      <c r="E686" s="70"/>
      <c r="F686" s="70"/>
      <c r="G686" s="70"/>
      <c r="H686" s="70"/>
      <c r="I686" s="77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</row>
    <row r="687" spans="1:26" ht="13" x14ac:dyDescent="0.15">
      <c r="A687" s="70"/>
      <c r="B687" s="77"/>
      <c r="C687" s="70"/>
      <c r="D687" s="70"/>
      <c r="E687" s="70"/>
      <c r="F687" s="70"/>
      <c r="G687" s="70"/>
      <c r="H687" s="70"/>
      <c r="I687" s="77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</row>
    <row r="688" spans="1:26" ht="13" x14ac:dyDescent="0.15">
      <c r="A688" s="70"/>
      <c r="B688" s="77"/>
      <c r="C688" s="70"/>
      <c r="D688" s="70"/>
      <c r="E688" s="70"/>
      <c r="F688" s="70"/>
      <c r="G688" s="70"/>
      <c r="H688" s="70"/>
      <c r="I688" s="77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</row>
    <row r="689" spans="1:26" ht="13" x14ac:dyDescent="0.15">
      <c r="A689" s="70"/>
      <c r="B689" s="77"/>
      <c r="C689" s="70"/>
      <c r="D689" s="70"/>
      <c r="E689" s="70"/>
      <c r="F689" s="70"/>
      <c r="G689" s="70"/>
      <c r="H689" s="70"/>
      <c r="I689" s="77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</row>
    <row r="690" spans="1:26" ht="13" x14ac:dyDescent="0.15">
      <c r="A690" s="70"/>
      <c r="B690" s="77"/>
      <c r="C690" s="70"/>
      <c r="D690" s="70"/>
      <c r="E690" s="70"/>
      <c r="F690" s="70"/>
      <c r="G690" s="70"/>
      <c r="H690" s="70"/>
      <c r="I690" s="77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</row>
    <row r="691" spans="1:26" ht="13" x14ac:dyDescent="0.15">
      <c r="A691" s="70"/>
      <c r="B691" s="77"/>
      <c r="C691" s="70"/>
      <c r="D691" s="70"/>
      <c r="E691" s="70"/>
      <c r="F691" s="70"/>
      <c r="G691" s="70"/>
      <c r="H691" s="70"/>
      <c r="I691" s="77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</row>
    <row r="692" spans="1:26" ht="13" x14ac:dyDescent="0.15">
      <c r="A692" s="70"/>
      <c r="B692" s="77"/>
      <c r="C692" s="70"/>
      <c r="D692" s="70"/>
      <c r="E692" s="70"/>
      <c r="F692" s="70"/>
      <c r="G692" s="70"/>
      <c r="H692" s="70"/>
      <c r="I692" s="77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</row>
    <row r="693" spans="1:26" ht="13" x14ac:dyDescent="0.15">
      <c r="A693" s="70"/>
      <c r="B693" s="77"/>
      <c r="C693" s="70"/>
      <c r="D693" s="70"/>
      <c r="E693" s="70"/>
      <c r="F693" s="70"/>
      <c r="G693" s="70"/>
      <c r="H693" s="70"/>
      <c r="I693" s="77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</row>
    <row r="694" spans="1:26" ht="13" x14ac:dyDescent="0.15">
      <c r="A694" s="70"/>
      <c r="B694" s="77"/>
      <c r="C694" s="70"/>
      <c r="D694" s="70"/>
      <c r="E694" s="70"/>
      <c r="F694" s="70"/>
      <c r="G694" s="70"/>
      <c r="H694" s="70"/>
      <c r="I694" s="77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</row>
    <row r="695" spans="1:26" ht="13" x14ac:dyDescent="0.15">
      <c r="A695" s="70"/>
      <c r="B695" s="77"/>
      <c r="C695" s="70"/>
      <c r="D695" s="70"/>
      <c r="E695" s="70"/>
      <c r="F695" s="70"/>
      <c r="G695" s="70"/>
      <c r="H695" s="70"/>
      <c r="I695" s="77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</row>
    <row r="696" spans="1:26" ht="13" x14ac:dyDescent="0.15">
      <c r="A696" s="70"/>
      <c r="B696" s="77"/>
      <c r="C696" s="70"/>
      <c r="D696" s="70"/>
      <c r="E696" s="70"/>
      <c r="F696" s="70"/>
      <c r="G696" s="70"/>
      <c r="H696" s="70"/>
      <c r="I696" s="77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</row>
    <row r="697" spans="1:26" ht="13" x14ac:dyDescent="0.15">
      <c r="A697" s="70"/>
      <c r="B697" s="77"/>
      <c r="C697" s="70"/>
      <c r="D697" s="70"/>
      <c r="E697" s="70"/>
      <c r="F697" s="70"/>
      <c r="G697" s="70"/>
      <c r="H697" s="70"/>
      <c r="I697" s="77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</row>
    <row r="698" spans="1:26" ht="13" x14ac:dyDescent="0.15">
      <c r="A698" s="70"/>
      <c r="B698" s="77"/>
      <c r="C698" s="70"/>
      <c r="D698" s="70"/>
      <c r="E698" s="70"/>
      <c r="F698" s="70"/>
      <c r="G698" s="70"/>
      <c r="H698" s="70"/>
      <c r="I698" s="77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</row>
    <row r="699" spans="1:26" ht="13" x14ac:dyDescent="0.15">
      <c r="A699" s="70"/>
      <c r="B699" s="77"/>
      <c r="C699" s="70"/>
      <c r="D699" s="70"/>
      <c r="E699" s="70"/>
      <c r="F699" s="70"/>
      <c r="G699" s="70"/>
      <c r="H699" s="70"/>
      <c r="I699" s="77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</row>
    <row r="700" spans="1:26" ht="13" x14ac:dyDescent="0.15">
      <c r="A700" s="70"/>
      <c r="B700" s="77"/>
      <c r="C700" s="70"/>
      <c r="D700" s="70"/>
      <c r="E700" s="70"/>
      <c r="F700" s="70"/>
      <c r="G700" s="70"/>
      <c r="H700" s="70"/>
      <c r="I700" s="77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</row>
    <row r="701" spans="1:26" ht="13" x14ac:dyDescent="0.15">
      <c r="A701" s="70"/>
      <c r="B701" s="77"/>
      <c r="C701" s="70"/>
      <c r="D701" s="70"/>
      <c r="E701" s="70"/>
      <c r="F701" s="70"/>
      <c r="G701" s="70"/>
      <c r="H701" s="70"/>
      <c r="I701" s="77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</row>
    <row r="702" spans="1:26" ht="13" x14ac:dyDescent="0.15">
      <c r="A702" s="70"/>
      <c r="B702" s="77"/>
      <c r="C702" s="70"/>
      <c r="D702" s="70"/>
      <c r="E702" s="70"/>
      <c r="F702" s="70"/>
      <c r="G702" s="70"/>
      <c r="H702" s="70"/>
      <c r="I702" s="77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</row>
    <row r="703" spans="1:26" ht="13" x14ac:dyDescent="0.15">
      <c r="A703" s="70"/>
      <c r="B703" s="77"/>
      <c r="C703" s="70"/>
      <c r="D703" s="70"/>
      <c r="E703" s="70"/>
      <c r="F703" s="70"/>
      <c r="G703" s="70"/>
      <c r="H703" s="70"/>
      <c r="I703" s="77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</row>
    <row r="704" spans="1:26" ht="13" x14ac:dyDescent="0.15">
      <c r="A704" s="70"/>
      <c r="B704" s="77"/>
      <c r="C704" s="70"/>
      <c r="D704" s="70"/>
      <c r="E704" s="70"/>
      <c r="F704" s="70"/>
      <c r="G704" s="70"/>
      <c r="H704" s="70"/>
      <c r="I704" s="77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</row>
    <row r="705" spans="1:26" ht="13" x14ac:dyDescent="0.15">
      <c r="A705" s="70"/>
      <c r="B705" s="77"/>
      <c r="C705" s="70"/>
      <c r="D705" s="70"/>
      <c r="E705" s="70"/>
      <c r="F705" s="70"/>
      <c r="G705" s="70"/>
      <c r="H705" s="70"/>
      <c r="I705" s="77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</row>
    <row r="706" spans="1:26" ht="13" x14ac:dyDescent="0.15">
      <c r="A706" s="70"/>
      <c r="B706" s="77"/>
      <c r="C706" s="70"/>
      <c r="D706" s="70"/>
      <c r="E706" s="70"/>
      <c r="F706" s="70"/>
      <c r="G706" s="70"/>
      <c r="H706" s="70"/>
      <c r="I706" s="77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</row>
    <row r="707" spans="1:26" ht="13" x14ac:dyDescent="0.15">
      <c r="A707" s="70"/>
      <c r="B707" s="77"/>
      <c r="C707" s="70"/>
      <c r="D707" s="70"/>
      <c r="E707" s="70"/>
      <c r="F707" s="70"/>
      <c r="G707" s="70"/>
      <c r="H707" s="70"/>
      <c r="I707" s="77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</row>
    <row r="708" spans="1:26" ht="13" x14ac:dyDescent="0.15">
      <c r="A708" s="70"/>
      <c r="B708" s="77"/>
      <c r="C708" s="70"/>
      <c r="D708" s="70"/>
      <c r="E708" s="70"/>
      <c r="F708" s="70"/>
      <c r="G708" s="70"/>
      <c r="H708" s="70"/>
      <c r="I708" s="77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</row>
    <row r="709" spans="1:26" ht="13" x14ac:dyDescent="0.15">
      <c r="A709" s="70"/>
      <c r="B709" s="77"/>
      <c r="C709" s="70"/>
      <c r="D709" s="70"/>
      <c r="E709" s="70"/>
      <c r="F709" s="70"/>
      <c r="G709" s="70"/>
      <c r="H709" s="70"/>
      <c r="I709" s="77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</row>
    <row r="710" spans="1:26" ht="13" x14ac:dyDescent="0.15">
      <c r="A710" s="70"/>
      <c r="B710" s="77"/>
      <c r="C710" s="70"/>
      <c r="D710" s="70"/>
      <c r="E710" s="70"/>
      <c r="F710" s="70"/>
      <c r="G710" s="70"/>
      <c r="H710" s="70"/>
      <c r="I710" s="77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</row>
    <row r="711" spans="1:26" ht="13" x14ac:dyDescent="0.15">
      <c r="A711" s="70"/>
      <c r="B711" s="77"/>
      <c r="C711" s="70"/>
      <c r="D711" s="70"/>
      <c r="E711" s="70"/>
      <c r="F711" s="70"/>
      <c r="G711" s="70"/>
      <c r="H711" s="70"/>
      <c r="I711" s="77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</row>
    <row r="712" spans="1:26" ht="13" x14ac:dyDescent="0.15">
      <c r="A712" s="70"/>
      <c r="B712" s="77"/>
      <c r="C712" s="70"/>
      <c r="D712" s="70"/>
      <c r="E712" s="70"/>
      <c r="F712" s="70"/>
      <c r="G712" s="70"/>
      <c r="H712" s="70"/>
      <c r="I712" s="77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</row>
    <row r="713" spans="1:26" ht="13" x14ac:dyDescent="0.15">
      <c r="A713" s="70"/>
      <c r="B713" s="77"/>
      <c r="C713" s="70"/>
      <c r="D713" s="70"/>
      <c r="E713" s="70"/>
      <c r="F713" s="70"/>
      <c r="G713" s="70"/>
      <c r="H713" s="70"/>
      <c r="I713" s="77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</row>
    <row r="714" spans="1:26" ht="13" x14ac:dyDescent="0.15">
      <c r="A714" s="70"/>
      <c r="B714" s="77"/>
      <c r="C714" s="70"/>
      <c r="D714" s="70"/>
      <c r="E714" s="70"/>
      <c r="F714" s="70"/>
      <c r="G714" s="70"/>
      <c r="H714" s="70"/>
      <c r="I714" s="77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</row>
    <row r="715" spans="1:26" ht="13" x14ac:dyDescent="0.15">
      <c r="A715" s="70"/>
      <c r="B715" s="77"/>
      <c r="C715" s="70"/>
      <c r="D715" s="70"/>
      <c r="E715" s="70"/>
      <c r="F715" s="70"/>
      <c r="G715" s="70"/>
      <c r="H715" s="70"/>
      <c r="I715" s="77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</row>
    <row r="716" spans="1:26" ht="13" x14ac:dyDescent="0.15">
      <c r="A716" s="70"/>
      <c r="B716" s="77"/>
      <c r="C716" s="70"/>
      <c r="D716" s="70"/>
      <c r="E716" s="70"/>
      <c r="F716" s="70"/>
      <c r="G716" s="70"/>
      <c r="H716" s="70"/>
      <c r="I716" s="77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</row>
    <row r="717" spans="1:26" ht="13" x14ac:dyDescent="0.15">
      <c r="A717" s="70"/>
      <c r="B717" s="77"/>
      <c r="C717" s="70"/>
      <c r="D717" s="70"/>
      <c r="E717" s="70"/>
      <c r="F717" s="70"/>
      <c r="G717" s="70"/>
      <c r="H717" s="70"/>
      <c r="I717" s="77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</row>
    <row r="718" spans="1:26" ht="13" x14ac:dyDescent="0.15">
      <c r="A718" s="70"/>
      <c r="B718" s="77"/>
      <c r="C718" s="70"/>
      <c r="D718" s="70"/>
      <c r="E718" s="70"/>
      <c r="F718" s="70"/>
      <c r="G718" s="70"/>
      <c r="H718" s="70"/>
      <c r="I718" s="77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</row>
    <row r="719" spans="1:26" ht="13" x14ac:dyDescent="0.15">
      <c r="A719" s="70"/>
      <c r="B719" s="77"/>
      <c r="C719" s="70"/>
      <c r="D719" s="70"/>
      <c r="E719" s="70"/>
      <c r="F719" s="70"/>
      <c r="G719" s="70"/>
      <c r="H719" s="70"/>
      <c r="I719" s="77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</row>
    <row r="720" spans="1:26" ht="13" x14ac:dyDescent="0.15">
      <c r="A720" s="70"/>
      <c r="B720" s="77"/>
      <c r="C720" s="70"/>
      <c r="D720" s="70"/>
      <c r="E720" s="70"/>
      <c r="F720" s="70"/>
      <c r="G720" s="70"/>
      <c r="H720" s="70"/>
      <c r="I720" s="77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</row>
    <row r="721" spans="1:26" ht="13" x14ac:dyDescent="0.15">
      <c r="A721" s="70"/>
      <c r="B721" s="77"/>
      <c r="C721" s="70"/>
      <c r="D721" s="70"/>
      <c r="E721" s="70"/>
      <c r="F721" s="70"/>
      <c r="G721" s="70"/>
      <c r="H721" s="70"/>
      <c r="I721" s="77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</row>
    <row r="722" spans="1:26" ht="13" x14ac:dyDescent="0.15">
      <c r="A722" s="70"/>
      <c r="B722" s="77"/>
      <c r="C722" s="70"/>
      <c r="D722" s="70"/>
      <c r="E722" s="70"/>
      <c r="F722" s="70"/>
      <c r="G722" s="70"/>
      <c r="H722" s="70"/>
      <c r="I722" s="77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</row>
    <row r="723" spans="1:26" ht="13" x14ac:dyDescent="0.15">
      <c r="A723" s="70"/>
      <c r="B723" s="77"/>
      <c r="C723" s="70"/>
      <c r="D723" s="70"/>
      <c r="E723" s="70"/>
      <c r="F723" s="70"/>
      <c r="G723" s="70"/>
      <c r="H723" s="70"/>
      <c r="I723" s="77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</row>
    <row r="724" spans="1:26" ht="13" x14ac:dyDescent="0.15">
      <c r="A724" s="70"/>
      <c r="B724" s="77"/>
      <c r="C724" s="70"/>
      <c r="D724" s="70"/>
      <c r="E724" s="70"/>
      <c r="F724" s="70"/>
      <c r="G724" s="70"/>
      <c r="H724" s="70"/>
      <c r="I724" s="77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</row>
    <row r="725" spans="1:26" ht="13" x14ac:dyDescent="0.15">
      <c r="A725" s="70"/>
      <c r="B725" s="77"/>
      <c r="C725" s="70"/>
      <c r="D725" s="70"/>
      <c r="E725" s="70"/>
      <c r="F725" s="70"/>
      <c r="G725" s="70"/>
      <c r="H725" s="70"/>
      <c r="I725" s="77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</row>
    <row r="726" spans="1:26" ht="13" x14ac:dyDescent="0.15">
      <c r="A726" s="70"/>
      <c r="B726" s="77"/>
      <c r="C726" s="70"/>
      <c r="D726" s="70"/>
      <c r="E726" s="70"/>
      <c r="F726" s="70"/>
      <c r="G726" s="70"/>
      <c r="H726" s="70"/>
      <c r="I726" s="77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</row>
    <row r="727" spans="1:26" ht="13" x14ac:dyDescent="0.15">
      <c r="A727" s="70"/>
      <c r="B727" s="77"/>
      <c r="C727" s="70"/>
      <c r="D727" s="70"/>
      <c r="E727" s="70"/>
      <c r="F727" s="70"/>
      <c r="G727" s="70"/>
      <c r="H727" s="70"/>
      <c r="I727" s="77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</row>
    <row r="728" spans="1:26" ht="13" x14ac:dyDescent="0.15">
      <c r="A728" s="70"/>
      <c r="B728" s="77"/>
      <c r="C728" s="70"/>
      <c r="D728" s="70"/>
      <c r="E728" s="70"/>
      <c r="F728" s="70"/>
      <c r="G728" s="70"/>
      <c r="H728" s="70"/>
      <c r="I728" s="77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</row>
    <row r="729" spans="1:26" ht="13" x14ac:dyDescent="0.15">
      <c r="A729" s="70"/>
      <c r="B729" s="77"/>
      <c r="C729" s="70"/>
      <c r="D729" s="70"/>
      <c r="E729" s="70"/>
      <c r="F729" s="70"/>
      <c r="G729" s="70"/>
      <c r="H729" s="70"/>
      <c r="I729" s="77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</row>
    <row r="730" spans="1:26" ht="13" x14ac:dyDescent="0.15">
      <c r="A730" s="70"/>
      <c r="B730" s="77"/>
      <c r="C730" s="70"/>
      <c r="D730" s="70"/>
      <c r="E730" s="70"/>
      <c r="F730" s="70"/>
      <c r="G730" s="70"/>
      <c r="H730" s="70"/>
      <c r="I730" s="77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</row>
    <row r="731" spans="1:26" ht="13" x14ac:dyDescent="0.15">
      <c r="A731" s="70"/>
      <c r="B731" s="77"/>
      <c r="C731" s="70"/>
      <c r="D731" s="70"/>
      <c r="E731" s="70"/>
      <c r="F731" s="70"/>
      <c r="G731" s="70"/>
      <c r="H731" s="70"/>
      <c r="I731" s="77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</row>
    <row r="732" spans="1:26" ht="13" x14ac:dyDescent="0.15">
      <c r="A732" s="70"/>
      <c r="B732" s="77"/>
      <c r="C732" s="70"/>
      <c r="D732" s="70"/>
      <c r="E732" s="70"/>
      <c r="F732" s="70"/>
      <c r="G732" s="70"/>
      <c r="H732" s="70"/>
      <c r="I732" s="77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</row>
    <row r="733" spans="1:26" ht="13" x14ac:dyDescent="0.15">
      <c r="A733" s="70"/>
      <c r="B733" s="77"/>
      <c r="C733" s="70"/>
      <c r="D733" s="70"/>
      <c r="E733" s="70"/>
      <c r="F733" s="70"/>
      <c r="G733" s="70"/>
      <c r="H733" s="70"/>
      <c r="I733" s="77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</row>
    <row r="734" spans="1:26" ht="13" x14ac:dyDescent="0.15">
      <c r="A734" s="70"/>
      <c r="B734" s="77"/>
      <c r="C734" s="70"/>
      <c r="D734" s="70"/>
      <c r="E734" s="70"/>
      <c r="F734" s="70"/>
      <c r="G734" s="70"/>
      <c r="H734" s="70"/>
      <c r="I734" s="77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</row>
    <row r="735" spans="1:26" ht="13" x14ac:dyDescent="0.15">
      <c r="A735" s="70"/>
      <c r="B735" s="77"/>
      <c r="C735" s="70"/>
      <c r="D735" s="70"/>
      <c r="E735" s="70"/>
      <c r="F735" s="70"/>
      <c r="G735" s="70"/>
      <c r="H735" s="70"/>
      <c r="I735" s="77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</row>
    <row r="736" spans="1:26" ht="13" x14ac:dyDescent="0.15">
      <c r="A736" s="70"/>
      <c r="B736" s="77"/>
      <c r="C736" s="70"/>
      <c r="D736" s="70"/>
      <c r="E736" s="70"/>
      <c r="F736" s="70"/>
      <c r="G736" s="70"/>
      <c r="H736" s="70"/>
      <c r="I736" s="77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</row>
    <row r="737" spans="1:26" ht="13" x14ac:dyDescent="0.15">
      <c r="A737" s="70"/>
      <c r="B737" s="77"/>
      <c r="C737" s="70"/>
      <c r="D737" s="70"/>
      <c r="E737" s="70"/>
      <c r="F737" s="70"/>
      <c r="G737" s="70"/>
      <c r="H737" s="70"/>
      <c r="I737" s="77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</row>
    <row r="738" spans="1:26" ht="13" x14ac:dyDescent="0.15">
      <c r="A738" s="70"/>
      <c r="B738" s="77"/>
      <c r="C738" s="70"/>
      <c r="D738" s="70"/>
      <c r="E738" s="70"/>
      <c r="F738" s="70"/>
      <c r="G738" s="70"/>
      <c r="H738" s="70"/>
      <c r="I738" s="77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</row>
    <row r="739" spans="1:26" ht="13" x14ac:dyDescent="0.15">
      <c r="A739" s="70"/>
      <c r="B739" s="77"/>
      <c r="C739" s="70"/>
      <c r="D739" s="70"/>
      <c r="E739" s="70"/>
      <c r="F739" s="70"/>
      <c r="G739" s="70"/>
      <c r="H739" s="70"/>
      <c r="I739" s="77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</row>
    <row r="740" spans="1:26" ht="13" x14ac:dyDescent="0.15">
      <c r="A740" s="70"/>
      <c r="B740" s="77"/>
      <c r="C740" s="70"/>
      <c r="D740" s="70"/>
      <c r="E740" s="70"/>
      <c r="F740" s="70"/>
      <c r="G740" s="70"/>
      <c r="H740" s="70"/>
      <c r="I740" s="77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</row>
    <row r="741" spans="1:26" ht="13" x14ac:dyDescent="0.15">
      <c r="A741" s="70"/>
      <c r="B741" s="77"/>
      <c r="C741" s="70"/>
      <c r="D741" s="70"/>
      <c r="E741" s="70"/>
      <c r="F741" s="70"/>
      <c r="G741" s="70"/>
      <c r="H741" s="70"/>
      <c r="I741" s="77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</row>
    <row r="742" spans="1:26" ht="13" x14ac:dyDescent="0.15">
      <c r="A742" s="70"/>
      <c r="B742" s="77"/>
      <c r="C742" s="70"/>
      <c r="D742" s="70"/>
      <c r="E742" s="70"/>
      <c r="F742" s="70"/>
      <c r="G742" s="70"/>
      <c r="H742" s="70"/>
      <c r="I742" s="77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</row>
    <row r="743" spans="1:26" ht="13" x14ac:dyDescent="0.15">
      <c r="A743" s="70"/>
      <c r="B743" s="77"/>
      <c r="C743" s="70"/>
      <c r="D743" s="70"/>
      <c r="E743" s="70"/>
      <c r="F743" s="70"/>
      <c r="G743" s="70"/>
      <c r="H743" s="70"/>
      <c r="I743" s="77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</row>
    <row r="744" spans="1:26" ht="13" x14ac:dyDescent="0.15">
      <c r="A744" s="70"/>
      <c r="B744" s="77"/>
      <c r="C744" s="70"/>
      <c r="D744" s="70"/>
      <c r="E744" s="70"/>
      <c r="F744" s="70"/>
      <c r="G744" s="70"/>
      <c r="H744" s="70"/>
      <c r="I744" s="77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</row>
    <row r="745" spans="1:26" ht="13" x14ac:dyDescent="0.15">
      <c r="A745" s="70"/>
      <c r="B745" s="77"/>
      <c r="C745" s="70"/>
      <c r="D745" s="70"/>
      <c r="E745" s="70"/>
      <c r="F745" s="70"/>
      <c r="G745" s="70"/>
      <c r="H745" s="70"/>
      <c r="I745" s="77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</row>
    <row r="746" spans="1:26" ht="13" x14ac:dyDescent="0.15">
      <c r="A746" s="70"/>
      <c r="B746" s="77"/>
      <c r="C746" s="70"/>
      <c r="D746" s="70"/>
      <c r="E746" s="70"/>
      <c r="F746" s="70"/>
      <c r="G746" s="70"/>
      <c r="H746" s="70"/>
      <c r="I746" s="77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</row>
    <row r="747" spans="1:26" ht="13" x14ac:dyDescent="0.15">
      <c r="A747" s="70"/>
      <c r="B747" s="77"/>
      <c r="C747" s="70"/>
      <c r="D747" s="70"/>
      <c r="E747" s="70"/>
      <c r="F747" s="70"/>
      <c r="G747" s="70"/>
      <c r="H747" s="70"/>
      <c r="I747" s="77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</row>
    <row r="748" spans="1:26" ht="13" x14ac:dyDescent="0.15">
      <c r="A748" s="70"/>
      <c r="B748" s="77"/>
      <c r="C748" s="70"/>
      <c r="D748" s="70"/>
      <c r="E748" s="70"/>
      <c r="F748" s="70"/>
      <c r="G748" s="70"/>
      <c r="H748" s="70"/>
      <c r="I748" s="77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</row>
    <row r="749" spans="1:26" ht="13" x14ac:dyDescent="0.15">
      <c r="A749" s="70"/>
      <c r="B749" s="77"/>
      <c r="C749" s="70"/>
      <c r="D749" s="70"/>
      <c r="E749" s="70"/>
      <c r="F749" s="70"/>
      <c r="G749" s="70"/>
      <c r="H749" s="70"/>
      <c r="I749" s="77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</row>
    <row r="750" spans="1:26" ht="13" x14ac:dyDescent="0.15">
      <c r="A750" s="70"/>
      <c r="B750" s="77"/>
      <c r="C750" s="70"/>
      <c r="D750" s="70"/>
      <c r="E750" s="70"/>
      <c r="F750" s="70"/>
      <c r="G750" s="70"/>
      <c r="H750" s="70"/>
      <c r="I750" s="77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</row>
    <row r="751" spans="1:26" ht="13" x14ac:dyDescent="0.15">
      <c r="A751" s="70"/>
      <c r="B751" s="77"/>
      <c r="C751" s="70"/>
      <c r="D751" s="70"/>
      <c r="E751" s="70"/>
      <c r="F751" s="70"/>
      <c r="G751" s="70"/>
      <c r="H751" s="70"/>
      <c r="I751" s="77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</row>
    <row r="752" spans="1:26" ht="13" x14ac:dyDescent="0.15">
      <c r="A752" s="70"/>
      <c r="B752" s="77"/>
      <c r="C752" s="70"/>
      <c r="D752" s="70"/>
      <c r="E752" s="70"/>
      <c r="F752" s="70"/>
      <c r="G752" s="70"/>
      <c r="H752" s="70"/>
      <c r="I752" s="77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</row>
    <row r="753" spans="1:26" ht="13" x14ac:dyDescent="0.15">
      <c r="A753" s="70"/>
      <c r="B753" s="77"/>
      <c r="C753" s="70"/>
      <c r="D753" s="70"/>
      <c r="E753" s="70"/>
      <c r="F753" s="70"/>
      <c r="G753" s="70"/>
      <c r="H753" s="70"/>
      <c r="I753" s="77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</row>
    <row r="754" spans="1:26" ht="13" x14ac:dyDescent="0.15">
      <c r="A754" s="70"/>
      <c r="B754" s="77"/>
      <c r="C754" s="70"/>
      <c r="D754" s="70"/>
      <c r="E754" s="70"/>
      <c r="F754" s="70"/>
      <c r="G754" s="70"/>
      <c r="H754" s="70"/>
      <c r="I754" s="77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</row>
    <row r="755" spans="1:26" ht="13" x14ac:dyDescent="0.15">
      <c r="A755" s="70"/>
      <c r="B755" s="77"/>
      <c r="C755" s="70"/>
      <c r="D755" s="70"/>
      <c r="E755" s="70"/>
      <c r="F755" s="70"/>
      <c r="G755" s="70"/>
      <c r="H755" s="70"/>
      <c r="I755" s="77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</row>
    <row r="756" spans="1:26" ht="13" x14ac:dyDescent="0.15">
      <c r="A756" s="70"/>
      <c r="B756" s="77"/>
      <c r="C756" s="70"/>
      <c r="D756" s="70"/>
      <c r="E756" s="70"/>
      <c r="F756" s="70"/>
      <c r="G756" s="70"/>
      <c r="H756" s="70"/>
      <c r="I756" s="77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</row>
    <row r="757" spans="1:26" ht="13" x14ac:dyDescent="0.15">
      <c r="A757" s="70"/>
      <c r="B757" s="77"/>
      <c r="C757" s="70"/>
      <c r="D757" s="70"/>
      <c r="E757" s="70"/>
      <c r="F757" s="70"/>
      <c r="G757" s="70"/>
      <c r="H757" s="70"/>
      <c r="I757" s="77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</row>
    <row r="758" spans="1:26" ht="13" x14ac:dyDescent="0.15">
      <c r="A758" s="70"/>
      <c r="B758" s="77"/>
      <c r="C758" s="70"/>
      <c r="D758" s="70"/>
      <c r="E758" s="70"/>
      <c r="F758" s="70"/>
      <c r="G758" s="70"/>
      <c r="H758" s="70"/>
      <c r="I758" s="77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</row>
    <row r="759" spans="1:26" ht="13" x14ac:dyDescent="0.15">
      <c r="A759" s="70"/>
      <c r="B759" s="77"/>
      <c r="C759" s="70"/>
      <c r="D759" s="70"/>
      <c r="E759" s="70"/>
      <c r="F759" s="70"/>
      <c r="G759" s="70"/>
      <c r="H759" s="70"/>
      <c r="I759" s="77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</row>
    <row r="760" spans="1:26" ht="13" x14ac:dyDescent="0.15">
      <c r="A760" s="70"/>
      <c r="B760" s="77"/>
      <c r="C760" s="70"/>
      <c r="D760" s="70"/>
      <c r="E760" s="70"/>
      <c r="F760" s="70"/>
      <c r="G760" s="70"/>
      <c r="H760" s="70"/>
      <c r="I760" s="77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</row>
    <row r="761" spans="1:26" ht="13" x14ac:dyDescent="0.15">
      <c r="A761" s="70"/>
      <c r="B761" s="77"/>
      <c r="C761" s="70"/>
      <c r="D761" s="70"/>
      <c r="E761" s="70"/>
      <c r="F761" s="70"/>
      <c r="G761" s="70"/>
      <c r="H761" s="70"/>
      <c r="I761" s="77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</row>
    <row r="762" spans="1:26" ht="13" x14ac:dyDescent="0.15">
      <c r="A762" s="70"/>
      <c r="B762" s="77"/>
      <c r="C762" s="70"/>
      <c r="D762" s="70"/>
      <c r="E762" s="70"/>
      <c r="F762" s="70"/>
      <c r="G762" s="70"/>
      <c r="H762" s="70"/>
      <c r="I762" s="77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</row>
    <row r="763" spans="1:26" ht="13" x14ac:dyDescent="0.15">
      <c r="A763" s="70"/>
      <c r="B763" s="77"/>
      <c r="C763" s="70"/>
      <c r="D763" s="70"/>
      <c r="E763" s="70"/>
      <c r="F763" s="70"/>
      <c r="G763" s="70"/>
      <c r="H763" s="70"/>
      <c r="I763" s="77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</row>
    <row r="764" spans="1:26" ht="13" x14ac:dyDescent="0.15">
      <c r="A764" s="70"/>
      <c r="B764" s="77"/>
      <c r="C764" s="70"/>
      <c r="D764" s="70"/>
      <c r="E764" s="70"/>
      <c r="F764" s="70"/>
      <c r="G764" s="70"/>
      <c r="H764" s="70"/>
      <c r="I764" s="77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</row>
    <row r="765" spans="1:26" ht="13" x14ac:dyDescent="0.15">
      <c r="A765" s="70"/>
      <c r="B765" s="77"/>
      <c r="C765" s="70"/>
      <c r="D765" s="70"/>
      <c r="E765" s="70"/>
      <c r="F765" s="70"/>
      <c r="G765" s="70"/>
      <c r="H765" s="70"/>
      <c r="I765" s="77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</row>
    <row r="766" spans="1:26" ht="13" x14ac:dyDescent="0.15">
      <c r="A766" s="70"/>
      <c r="B766" s="77"/>
      <c r="C766" s="70"/>
      <c r="D766" s="70"/>
      <c r="E766" s="70"/>
      <c r="F766" s="70"/>
      <c r="G766" s="70"/>
      <c r="H766" s="70"/>
      <c r="I766" s="77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</row>
    <row r="767" spans="1:26" ht="13" x14ac:dyDescent="0.15">
      <c r="A767" s="70"/>
      <c r="B767" s="77"/>
      <c r="C767" s="70"/>
      <c r="D767" s="70"/>
      <c r="E767" s="70"/>
      <c r="F767" s="70"/>
      <c r="G767" s="70"/>
      <c r="H767" s="70"/>
      <c r="I767" s="77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</row>
    <row r="768" spans="1:26" ht="13" x14ac:dyDescent="0.15">
      <c r="A768" s="70"/>
      <c r="B768" s="77"/>
      <c r="C768" s="70"/>
      <c r="D768" s="70"/>
      <c r="E768" s="70"/>
      <c r="F768" s="70"/>
      <c r="G768" s="70"/>
      <c r="H768" s="70"/>
      <c r="I768" s="77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</row>
    <row r="769" spans="1:26" ht="13" x14ac:dyDescent="0.15">
      <c r="A769" s="70"/>
      <c r="B769" s="77"/>
      <c r="C769" s="70"/>
      <c r="D769" s="70"/>
      <c r="E769" s="70"/>
      <c r="F769" s="70"/>
      <c r="G769" s="70"/>
      <c r="H769" s="70"/>
      <c r="I769" s="77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</row>
    <row r="770" spans="1:26" ht="13" x14ac:dyDescent="0.15">
      <c r="A770" s="70"/>
      <c r="B770" s="77"/>
      <c r="C770" s="70"/>
      <c r="D770" s="70"/>
      <c r="E770" s="70"/>
      <c r="F770" s="70"/>
      <c r="G770" s="70"/>
      <c r="H770" s="70"/>
      <c r="I770" s="77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</row>
    <row r="771" spans="1:26" ht="13" x14ac:dyDescent="0.15">
      <c r="A771" s="70"/>
      <c r="B771" s="77"/>
      <c r="C771" s="70"/>
      <c r="D771" s="70"/>
      <c r="E771" s="70"/>
      <c r="F771" s="70"/>
      <c r="G771" s="70"/>
      <c r="H771" s="70"/>
      <c r="I771" s="77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</row>
    <row r="772" spans="1:26" ht="13" x14ac:dyDescent="0.15">
      <c r="A772" s="70"/>
      <c r="B772" s="77"/>
      <c r="C772" s="70"/>
      <c r="D772" s="70"/>
      <c r="E772" s="70"/>
      <c r="F772" s="70"/>
      <c r="G772" s="70"/>
      <c r="H772" s="70"/>
      <c r="I772" s="77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</row>
    <row r="773" spans="1:26" ht="13" x14ac:dyDescent="0.15">
      <c r="A773" s="70"/>
      <c r="B773" s="77"/>
      <c r="C773" s="70"/>
      <c r="D773" s="70"/>
      <c r="E773" s="70"/>
      <c r="F773" s="70"/>
      <c r="G773" s="70"/>
      <c r="H773" s="70"/>
      <c r="I773" s="77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</row>
    <row r="774" spans="1:26" ht="13" x14ac:dyDescent="0.15">
      <c r="A774" s="70"/>
      <c r="B774" s="77"/>
      <c r="C774" s="70"/>
      <c r="D774" s="70"/>
      <c r="E774" s="70"/>
      <c r="F774" s="70"/>
      <c r="G774" s="70"/>
      <c r="H774" s="70"/>
      <c r="I774" s="77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</row>
    <row r="775" spans="1:26" ht="13" x14ac:dyDescent="0.15">
      <c r="A775" s="70"/>
      <c r="B775" s="77"/>
      <c r="C775" s="70"/>
      <c r="D775" s="70"/>
      <c r="E775" s="70"/>
      <c r="F775" s="70"/>
      <c r="G775" s="70"/>
      <c r="H775" s="70"/>
      <c r="I775" s="77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</row>
    <row r="776" spans="1:26" ht="13" x14ac:dyDescent="0.15">
      <c r="A776" s="70"/>
      <c r="B776" s="77"/>
      <c r="C776" s="70"/>
      <c r="D776" s="70"/>
      <c r="E776" s="70"/>
      <c r="F776" s="70"/>
      <c r="G776" s="70"/>
      <c r="H776" s="70"/>
      <c r="I776" s="77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</row>
    <row r="777" spans="1:26" ht="13" x14ac:dyDescent="0.15">
      <c r="A777" s="70"/>
      <c r="B777" s="77"/>
      <c r="C777" s="70"/>
      <c r="D777" s="70"/>
      <c r="E777" s="70"/>
      <c r="F777" s="70"/>
      <c r="G777" s="70"/>
      <c r="H777" s="70"/>
      <c r="I777" s="77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</row>
    <row r="778" spans="1:26" ht="13" x14ac:dyDescent="0.15">
      <c r="A778" s="70"/>
      <c r="B778" s="77"/>
      <c r="C778" s="70"/>
      <c r="D778" s="70"/>
      <c r="E778" s="70"/>
      <c r="F778" s="70"/>
      <c r="G778" s="70"/>
      <c r="H778" s="70"/>
      <c r="I778" s="77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</row>
    <row r="779" spans="1:26" ht="13" x14ac:dyDescent="0.15">
      <c r="A779" s="70"/>
      <c r="B779" s="77"/>
      <c r="C779" s="70"/>
      <c r="D779" s="70"/>
      <c r="E779" s="70"/>
      <c r="F779" s="70"/>
      <c r="G779" s="70"/>
      <c r="H779" s="70"/>
      <c r="I779" s="77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</row>
    <row r="780" spans="1:26" ht="13" x14ac:dyDescent="0.15">
      <c r="A780" s="70"/>
      <c r="B780" s="77"/>
      <c r="C780" s="70"/>
      <c r="D780" s="70"/>
      <c r="E780" s="70"/>
      <c r="F780" s="70"/>
      <c r="G780" s="70"/>
      <c r="H780" s="70"/>
      <c r="I780" s="77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</row>
    <row r="781" spans="1:26" ht="13" x14ac:dyDescent="0.15">
      <c r="A781" s="70"/>
      <c r="B781" s="77"/>
      <c r="C781" s="70"/>
      <c r="D781" s="70"/>
      <c r="E781" s="70"/>
      <c r="F781" s="70"/>
      <c r="G781" s="70"/>
      <c r="H781" s="70"/>
      <c r="I781" s="77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</row>
    <row r="782" spans="1:26" ht="13" x14ac:dyDescent="0.15">
      <c r="A782" s="70"/>
      <c r="B782" s="77"/>
      <c r="C782" s="70"/>
      <c r="D782" s="70"/>
      <c r="E782" s="70"/>
      <c r="F782" s="70"/>
      <c r="G782" s="70"/>
      <c r="H782" s="70"/>
      <c r="I782" s="77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</row>
    <row r="783" spans="1:26" ht="13" x14ac:dyDescent="0.15">
      <c r="A783" s="70"/>
      <c r="B783" s="77"/>
      <c r="C783" s="70"/>
      <c r="D783" s="70"/>
      <c r="E783" s="70"/>
      <c r="F783" s="70"/>
      <c r="G783" s="70"/>
      <c r="H783" s="70"/>
      <c r="I783" s="77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</row>
    <row r="784" spans="1:26" ht="13" x14ac:dyDescent="0.15">
      <c r="A784" s="70"/>
      <c r="B784" s="77"/>
      <c r="C784" s="70"/>
      <c r="D784" s="70"/>
      <c r="E784" s="70"/>
      <c r="F784" s="70"/>
      <c r="G784" s="70"/>
      <c r="H784" s="70"/>
      <c r="I784" s="77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</row>
    <row r="785" spans="1:26" ht="13" x14ac:dyDescent="0.15">
      <c r="A785" s="70"/>
      <c r="B785" s="77"/>
      <c r="C785" s="70"/>
      <c r="D785" s="70"/>
      <c r="E785" s="70"/>
      <c r="F785" s="70"/>
      <c r="G785" s="70"/>
      <c r="H785" s="70"/>
      <c r="I785" s="77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</row>
    <row r="786" spans="1:26" ht="13" x14ac:dyDescent="0.15">
      <c r="A786" s="70"/>
      <c r="B786" s="77"/>
      <c r="C786" s="70"/>
      <c r="D786" s="70"/>
      <c r="E786" s="70"/>
      <c r="F786" s="70"/>
      <c r="G786" s="70"/>
      <c r="H786" s="70"/>
      <c r="I786" s="77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</row>
    <row r="787" spans="1:26" ht="13" x14ac:dyDescent="0.15">
      <c r="A787" s="70"/>
      <c r="B787" s="77"/>
      <c r="C787" s="70"/>
      <c r="D787" s="70"/>
      <c r="E787" s="70"/>
      <c r="F787" s="70"/>
      <c r="G787" s="70"/>
      <c r="H787" s="70"/>
      <c r="I787" s="77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</row>
    <row r="788" spans="1:26" ht="13" x14ac:dyDescent="0.15">
      <c r="A788" s="70"/>
      <c r="B788" s="77"/>
      <c r="C788" s="70"/>
      <c r="D788" s="70"/>
      <c r="E788" s="70"/>
      <c r="F788" s="70"/>
      <c r="G788" s="70"/>
      <c r="H788" s="70"/>
      <c r="I788" s="77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</row>
    <row r="789" spans="1:26" ht="13" x14ac:dyDescent="0.15">
      <c r="A789" s="70"/>
      <c r="B789" s="77"/>
      <c r="C789" s="70"/>
      <c r="D789" s="70"/>
      <c r="E789" s="70"/>
      <c r="F789" s="70"/>
      <c r="G789" s="70"/>
      <c r="H789" s="70"/>
      <c r="I789" s="77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</row>
    <row r="790" spans="1:26" ht="13" x14ac:dyDescent="0.15">
      <c r="A790" s="70"/>
      <c r="B790" s="77"/>
      <c r="C790" s="70"/>
      <c r="D790" s="70"/>
      <c r="E790" s="70"/>
      <c r="F790" s="70"/>
      <c r="G790" s="70"/>
      <c r="H790" s="70"/>
      <c r="I790" s="77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</row>
    <row r="791" spans="1:26" ht="13" x14ac:dyDescent="0.15">
      <c r="A791" s="70"/>
      <c r="B791" s="77"/>
      <c r="C791" s="70"/>
      <c r="D791" s="70"/>
      <c r="E791" s="70"/>
      <c r="F791" s="70"/>
      <c r="G791" s="70"/>
      <c r="H791" s="70"/>
      <c r="I791" s="77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</row>
    <row r="792" spans="1:26" ht="13" x14ac:dyDescent="0.15">
      <c r="A792" s="70"/>
      <c r="B792" s="77"/>
      <c r="C792" s="70"/>
      <c r="D792" s="70"/>
      <c r="E792" s="70"/>
      <c r="F792" s="70"/>
      <c r="G792" s="70"/>
      <c r="H792" s="70"/>
      <c r="I792" s="77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</row>
    <row r="793" spans="1:26" ht="13" x14ac:dyDescent="0.15">
      <c r="A793" s="70"/>
      <c r="B793" s="77"/>
      <c r="C793" s="70"/>
      <c r="D793" s="70"/>
      <c r="E793" s="70"/>
      <c r="F793" s="70"/>
      <c r="G793" s="70"/>
      <c r="H793" s="70"/>
      <c r="I793" s="77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</row>
    <row r="794" spans="1:26" ht="13" x14ac:dyDescent="0.15">
      <c r="A794" s="70"/>
      <c r="B794" s="77"/>
      <c r="C794" s="70"/>
      <c r="D794" s="70"/>
      <c r="E794" s="70"/>
      <c r="F794" s="70"/>
      <c r="G794" s="70"/>
      <c r="H794" s="70"/>
      <c r="I794" s="77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</row>
    <row r="795" spans="1:26" ht="13" x14ac:dyDescent="0.15">
      <c r="A795" s="70"/>
      <c r="B795" s="77"/>
      <c r="C795" s="70"/>
      <c r="D795" s="70"/>
      <c r="E795" s="70"/>
      <c r="F795" s="70"/>
      <c r="G795" s="70"/>
      <c r="H795" s="70"/>
      <c r="I795" s="77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</row>
    <row r="796" spans="1:26" ht="13" x14ac:dyDescent="0.15">
      <c r="A796" s="70"/>
      <c r="B796" s="77"/>
      <c r="C796" s="70"/>
      <c r="D796" s="70"/>
      <c r="E796" s="70"/>
      <c r="F796" s="70"/>
      <c r="G796" s="70"/>
      <c r="H796" s="70"/>
      <c r="I796" s="77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</row>
    <row r="797" spans="1:26" ht="13" x14ac:dyDescent="0.15">
      <c r="A797" s="70"/>
      <c r="B797" s="77"/>
      <c r="C797" s="70"/>
      <c r="D797" s="70"/>
      <c r="E797" s="70"/>
      <c r="F797" s="70"/>
      <c r="G797" s="70"/>
      <c r="H797" s="70"/>
      <c r="I797" s="77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</row>
    <row r="798" spans="1:26" ht="13" x14ac:dyDescent="0.15">
      <c r="A798" s="70"/>
      <c r="B798" s="77"/>
      <c r="C798" s="70"/>
      <c r="D798" s="70"/>
      <c r="E798" s="70"/>
      <c r="F798" s="70"/>
      <c r="G798" s="70"/>
      <c r="H798" s="70"/>
      <c r="I798" s="77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</row>
    <row r="799" spans="1:26" ht="13" x14ac:dyDescent="0.15">
      <c r="A799" s="70"/>
      <c r="B799" s="77"/>
      <c r="C799" s="70"/>
      <c r="D799" s="70"/>
      <c r="E799" s="70"/>
      <c r="F799" s="70"/>
      <c r="G799" s="70"/>
      <c r="H799" s="70"/>
      <c r="I799" s="77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</row>
    <row r="800" spans="1:26" ht="13" x14ac:dyDescent="0.15">
      <c r="A800" s="70"/>
      <c r="B800" s="77"/>
      <c r="C800" s="70"/>
      <c r="D800" s="70"/>
      <c r="E800" s="70"/>
      <c r="F800" s="70"/>
      <c r="G800" s="70"/>
      <c r="H800" s="70"/>
      <c r="I800" s="77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</row>
    <row r="801" spans="1:26" ht="13" x14ac:dyDescent="0.15">
      <c r="A801" s="70"/>
      <c r="B801" s="77"/>
      <c r="C801" s="70"/>
      <c r="D801" s="70"/>
      <c r="E801" s="70"/>
      <c r="F801" s="70"/>
      <c r="G801" s="70"/>
      <c r="H801" s="70"/>
      <c r="I801" s="77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</row>
    <row r="802" spans="1:26" ht="13" x14ac:dyDescent="0.15">
      <c r="A802" s="70"/>
      <c r="B802" s="77"/>
      <c r="C802" s="70"/>
      <c r="D802" s="70"/>
      <c r="E802" s="70"/>
      <c r="F802" s="70"/>
      <c r="G802" s="70"/>
      <c r="H802" s="70"/>
      <c r="I802" s="77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</row>
    <row r="803" spans="1:26" ht="13" x14ac:dyDescent="0.15">
      <c r="A803" s="70"/>
      <c r="B803" s="77"/>
      <c r="C803" s="70"/>
      <c r="D803" s="70"/>
      <c r="E803" s="70"/>
      <c r="F803" s="70"/>
      <c r="G803" s="70"/>
      <c r="H803" s="70"/>
      <c r="I803" s="77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</row>
    <row r="804" spans="1:26" ht="13" x14ac:dyDescent="0.15">
      <c r="A804" s="70"/>
      <c r="B804" s="77"/>
      <c r="C804" s="70"/>
      <c r="D804" s="70"/>
      <c r="E804" s="70"/>
      <c r="F804" s="70"/>
      <c r="G804" s="70"/>
      <c r="H804" s="70"/>
      <c r="I804" s="77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</row>
    <row r="805" spans="1:26" ht="13" x14ac:dyDescent="0.15">
      <c r="A805" s="70"/>
      <c r="B805" s="77"/>
      <c r="C805" s="70"/>
      <c r="D805" s="70"/>
      <c r="E805" s="70"/>
      <c r="F805" s="70"/>
      <c r="G805" s="70"/>
      <c r="H805" s="70"/>
      <c r="I805" s="77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</row>
    <row r="806" spans="1:26" ht="13" x14ac:dyDescent="0.15">
      <c r="A806" s="70"/>
      <c r="B806" s="77"/>
      <c r="C806" s="70"/>
      <c r="D806" s="70"/>
      <c r="E806" s="70"/>
      <c r="F806" s="70"/>
      <c r="G806" s="70"/>
      <c r="H806" s="70"/>
      <c r="I806" s="77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</row>
    <row r="807" spans="1:26" ht="13" x14ac:dyDescent="0.15">
      <c r="A807" s="70"/>
      <c r="B807" s="77"/>
      <c r="C807" s="70"/>
      <c r="D807" s="70"/>
      <c r="E807" s="70"/>
      <c r="F807" s="70"/>
      <c r="G807" s="70"/>
      <c r="H807" s="70"/>
      <c r="I807" s="77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</row>
    <row r="808" spans="1:26" ht="13" x14ac:dyDescent="0.15">
      <c r="A808" s="70"/>
      <c r="B808" s="77"/>
      <c r="C808" s="70"/>
      <c r="D808" s="70"/>
      <c r="E808" s="70"/>
      <c r="F808" s="70"/>
      <c r="G808" s="70"/>
      <c r="H808" s="70"/>
      <c r="I808" s="77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</row>
    <row r="809" spans="1:26" ht="13" x14ac:dyDescent="0.15">
      <c r="A809" s="70"/>
      <c r="B809" s="77"/>
      <c r="C809" s="70"/>
      <c r="D809" s="70"/>
      <c r="E809" s="70"/>
      <c r="F809" s="70"/>
      <c r="G809" s="70"/>
      <c r="H809" s="70"/>
      <c r="I809" s="77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</row>
    <row r="810" spans="1:26" ht="13" x14ac:dyDescent="0.15">
      <c r="A810" s="70"/>
      <c r="B810" s="77"/>
      <c r="C810" s="70"/>
      <c r="D810" s="70"/>
      <c r="E810" s="70"/>
      <c r="F810" s="70"/>
      <c r="G810" s="70"/>
      <c r="H810" s="70"/>
      <c r="I810" s="77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</row>
    <row r="811" spans="1:26" ht="13" x14ac:dyDescent="0.15">
      <c r="A811" s="70"/>
      <c r="B811" s="77"/>
      <c r="C811" s="70"/>
      <c r="D811" s="70"/>
      <c r="E811" s="70"/>
      <c r="F811" s="70"/>
      <c r="G811" s="70"/>
      <c r="H811" s="70"/>
      <c r="I811" s="77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</row>
    <row r="812" spans="1:26" ht="13" x14ac:dyDescent="0.15">
      <c r="A812" s="70"/>
      <c r="B812" s="77"/>
      <c r="C812" s="70"/>
      <c r="D812" s="70"/>
      <c r="E812" s="70"/>
      <c r="F812" s="70"/>
      <c r="G812" s="70"/>
      <c r="H812" s="70"/>
      <c r="I812" s="77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</row>
    <row r="813" spans="1:26" ht="13" x14ac:dyDescent="0.15">
      <c r="A813" s="70"/>
      <c r="B813" s="77"/>
      <c r="C813" s="70"/>
      <c r="D813" s="70"/>
      <c r="E813" s="70"/>
      <c r="F813" s="70"/>
      <c r="G813" s="70"/>
      <c r="H813" s="70"/>
      <c r="I813" s="77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</row>
    <row r="814" spans="1:26" ht="13" x14ac:dyDescent="0.15">
      <c r="A814" s="70"/>
      <c r="B814" s="77"/>
      <c r="C814" s="70"/>
      <c r="D814" s="70"/>
      <c r="E814" s="70"/>
      <c r="F814" s="70"/>
      <c r="G814" s="70"/>
      <c r="H814" s="70"/>
      <c r="I814" s="77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</row>
    <row r="815" spans="1:26" ht="13" x14ac:dyDescent="0.15">
      <c r="A815" s="70"/>
      <c r="B815" s="77"/>
      <c r="C815" s="70"/>
      <c r="D815" s="70"/>
      <c r="E815" s="70"/>
      <c r="F815" s="70"/>
      <c r="G815" s="70"/>
      <c r="H815" s="70"/>
      <c r="I815" s="77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</row>
    <row r="816" spans="1:26" ht="13" x14ac:dyDescent="0.15">
      <c r="A816" s="70"/>
      <c r="B816" s="77"/>
      <c r="C816" s="70"/>
      <c r="D816" s="70"/>
      <c r="E816" s="70"/>
      <c r="F816" s="70"/>
      <c r="G816" s="70"/>
      <c r="H816" s="70"/>
      <c r="I816" s="77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</row>
    <row r="817" spans="1:26" ht="13" x14ac:dyDescent="0.15">
      <c r="A817" s="70"/>
      <c r="B817" s="77"/>
      <c r="C817" s="70"/>
      <c r="D817" s="70"/>
      <c r="E817" s="70"/>
      <c r="F817" s="70"/>
      <c r="G817" s="70"/>
      <c r="H817" s="70"/>
      <c r="I817" s="77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</row>
    <row r="818" spans="1:26" ht="13" x14ac:dyDescent="0.15">
      <c r="A818" s="70"/>
      <c r="B818" s="77"/>
      <c r="C818" s="70"/>
      <c r="D818" s="70"/>
      <c r="E818" s="70"/>
      <c r="F818" s="70"/>
      <c r="G818" s="70"/>
      <c r="H818" s="70"/>
      <c r="I818" s="77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</row>
    <row r="819" spans="1:26" ht="13" x14ac:dyDescent="0.15">
      <c r="A819" s="70"/>
      <c r="B819" s="77"/>
      <c r="C819" s="70"/>
      <c r="D819" s="70"/>
      <c r="E819" s="70"/>
      <c r="F819" s="70"/>
      <c r="G819" s="70"/>
      <c r="H819" s="70"/>
      <c r="I819" s="77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</row>
    <row r="820" spans="1:26" ht="13" x14ac:dyDescent="0.15">
      <c r="A820" s="70"/>
      <c r="B820" s="77"/>
      <c r="C820" s="70"/>
      <c r="D820" s="70"/>
      <c r="E820" s="70"/>
      <c r="F820" s="70"/>
      <c r="G820" s="70"/>
      <c r="H820" s="70"/>
      <c r="I820" s="77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</row>
    <row r="821" spans="1:26" ht="13" x14ac:dyDescent="0.15">
      <c r="A821" s="70"/>
      <c r="B821" s="77"/>
      <c r="C821" s="70"/>
      <c r="D821" s="70"/>
      <c r="E821" s="70"/>
      <c r="F821" s="70"/>
      <c r="G821" s="70"/>
      <c r="H821" s="70"/>
      <c r="I821" s="77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</row>
    <row r="822" spans="1:26" ht="13" x14ac:dyDescent="0.15">
      <c r="A822" s="70"/>
      <c r="B822" s="77"/>
      <c r="C822" s="70"/>
      <c r="D822" s="70"/>
      <c r="E822" s="70"/>
      <c r="F822" s="70"/>
      <c r="G822" s="70"/>
      <c r="H822" s="70"/>
      <c r="I822" s="77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</row>
    <row r="823" spans="1:26" ht="13" x14ac:dyDescent="0.15">
      <c r="A823" s="70"/>
      <c r="B823" s="77"/>
      <c r="C823" s="70"/>
      <c r="D823" s="70"/>
      <c r="E823" s="70"/>
      <c r="F823" s="70"/>
      <c r="G823" s="70"/>
      <c r="H823" s="70"/>
      <c r="I823" s="77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</row>
    <row r="824" spans="1:26" ht="13" x14ac:dyDescent="0.15">
      <c r="A824" s="70"/>
      <c r="B824" s="77"/>
      <c r="C824" s="70"/>
      <c r="D824" s="70"/>
      <c r="E824" s="70"/>
      <c r="F824" s="70"/>
      <c r="G824" s="70"/>
      <c r="H824" s="70"/>
      <c r="I824" s="77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</row>
    <row r="825" spans="1:26" ht="13" x14ac:dyDescent="0.15">
      <c r="A825" s="70"/>
      <c r="B825" s="77"/>
      <c r="C825" s="70"/>
      <c r="D825" s="70"/>
      <c r="E825" s="70"/>
      <c r="F825" s="70"/>
      <c r="G825" s="70"/>
      <c r="H825" s="70"/>
      <c r="I825" s="77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</row>
    <row r="826" spans="1:26" ht="13" x14ac:dyDescent="0.15">
      <c r="A826" s="70"/>
      <c r="B826" s="77"/>
      <c r="C826" s="70"/>
      <c r="D826" s="70"/>
      <c r="E826" s="70"/>
      <c r="F826" s="70"/>
      <c r="G826" s="70"/>
      <c r="H826" s="70"/>
      <c r="I826" s="77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</row>
    <row r="827" spans="1:26" ht="13" x14ac:dyDescent="0.15">
      <c r="A827" s="70"/>
      <c r="B827" s="77"/>
      <c r="C827" s="70"/>
      <c r="D827" s="70"/>
      <c r="E827" s="70"/>
      <c r="F827" s="70"/>
      <c r="G827" s="70"/>
      <c r="H827" s="70"/>
      <c r="I827" s="77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</row>
    <row r="828" spans="1:26" ht="13" x14ac:dyDescent="0.15">
      <c r="A828" s="70"/>
      <c r="B828" s="77"/>
      <c r="C828" s="70"/>
      <c r="D828" s="70"/>
      <c r="E828" s="70"/>
      <c r="F828" s="70"/>
      <c r="G828" s="70"/>
      <c r="H828" s="70"/>
      <c r="I828" s="77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</row>
    <row r="829" spans="1:26" ht="13" x14ac:dyDescent="0.15">
      <c r="A829" s="70"/>
      <c r="B829" s="77"/>
      <c r="C829" s="70"/>
      <c r="D829" s="70"/>
      <c r="E829" s="70"/>
      <c r="F829" s="70"/>
      <c r="G829" s="70"/>
      <c r="H829" s="70"/>
      <c r="I829" s="77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</row>
    <row r="830" spans="1:26" ht="13" x14ac:dyDescent="0.15">
      <c r="A830" s="70"/>
      <c r="B830" s="77"/>
      <c r="C830" s="70"/>
      <c r="D830" s="70"/>
      <c r="E830" s="70"/>
      <c r="F830" s="70"/>
      <c r="G830" s="70"/>
      <c r="H830" s="70"/>
      <c r="I830" s="77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</row>
    <row r="831" spans="1:26" ht="13" x14ac:dyDescent="0.15">
      <c r="A831" s="70"/>
      <c r="B831" s="77"/>
      <c r="C831" s="70"/>
      <c r="D831" s="70"/>
      <c r="E831" s="70"/>
      <c r="F831" s="70"/>
      <c r="G831" s="70"/>
      <c r="H831" s="70"/>
      <c r="I831" s="77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</row>
    <row r="832" spans="1:26" ht="13" x14ac:dyDescent="0.15">
      <c r="A832" s="70"/>
      <c r="B832" s="77"/>
      <c r="C832" s="70"/>
      <c r="D832" s="70"/>
      <c r="E832" s="70"/>
      <c r="F832" s="70"/>
      <c r="G832" s="70"/>
      <c r="H832" s="70"/>
      <c r="I832" s="77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</row>
    <row r="833" spans="1:26" ht="13" x14ac:dyDescent="0.15">
      <c r="A833" s="70"/>
      <c r="B833" s="77"/>
      <c r="C833" s="70"/>
      <c r="D833" s="70"/>
      <c r="E833" s="70"/>
      <c r="F833" s="70"/>
      <c r="G833" s="70"/>
      <c r="H833" s="70"/>
      <c r="I833" s="77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</row>
    <row r="834" spans="1:26" ht="13" x14ac:dyDescent="0.15">
      <c r="A834" s="70"/>
      <c r="B834" s="77"/>
      <c r="C834" s="70"/>
      <c r="D834" s="70"/>
      <c r="E834" s="70"/>
      <c r="F834" s="70"/>
      <c r="G834" s="70"/>
      <c r="H834" s="70"/>
      <c r="I834" s="77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</row>
    <row r="835" spans="1:26" ht="13" x14ac:dyDescent="0.15">
      <c r="A835" s="70"/>
      <c r="B835" s="77"/>
      <c r="C835" s="70"/>
      <c r="D835" s="70"/>
      <c r="E835" s="70"/>
      <c r="F835" s="70"/>
      <c r="G835" s="70"/>
      <c r="H835" s="70"/>
      <c r="I835" s="77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</row>
    <row r="836" spans="1:26" ht="13" x14ac:dyDescent="0.15">
      <c r="A836" s="70"/>
      <c r="B836" s="77"/>
      <c r="C836" s="70"/>
      <c r="D836" s="70"/>
      <c r="E836" s="70"/>
      <c r="F836" s="70"/>
      <c r="G836" s="70"/>
      <c r="H836" s="70"/>
      <c r="I836" s="77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</row>
    <row r="837" spans="1:26" ht="13" x14ac:dyDescent="0.15">
      <c r="A837" s="70"/>
      <c r="B837" s="77"/>
      <c r="C837" s="70"/>
      <c r="D837" s="70"/>
      <c r="E837" s="70"/>
      <c r="F837" s="70"/>
      <c r="G837" s="70"/>
      <c r="H837" s="70"/>
      <c r="I837" s="77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</row>
    <row r="838" spans="1:26" ht="13" x14ac:dyDescent="0.15">
      <c r="A838" s="70"/>
      <c r="B838" s="77"/>
      <c r="C838" s="70"/>
      <c r="D838" s="70"/>
      <c r="E838" s="70"/>
      <c r="F838" s="70"/>
      <c r="G838" s="70"/>
      <c r="H838" s="70"/>
      <c r="I838" s="77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</row>
    <row r="839" spans="1:26" ht="13" x14ac:dyDescent="0.15">
      <c r="A839" s="70"/>
      <c r="B839" s="77"/>
      <c r="C839" s="70"/>
      <c r="D839" s="70"/>
      <c r="E839" s="70"/>
      <c r="F839" s="70"/>
      <c r="G839" s="70"/>
      <c r="H839" s="70"/>
      <c r="I839" s="77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</row>
    <row r="840" spans="1:26" ht="13" x14ac:dyDescent="0.15">
      <c r="A840" s="70"/>
      <c r="B840" s="77"/>
      <c r="C840" s="70"/>
      <c r="D840" s="70"/>
      <c r="E840" s="70"/>
      <c r="F840" s="70"/>
      <c r="G840" s="70"/>
      <c r="H840" s="70"/>
      <c r="I840" s="77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</row>
    <row r="841" spans="1:26" ht="13" x14ac:dyDescent="0.15">
      <c r="A841" s="70"/>
      <c r="B841" s="77"/>
      <c r="C841" s="70"/>
      <c r="D841" s="70"/>
      <c r="E841" s="70"/>
      <c r="F841" s="70"/>
      <c r="G841" s="70"/>
      <c r="H841" s="70"/>
      <c r="I841" s="77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</row>
    <row r="842" spans="1:26" ht="13" x14ac:dyDescent="0.15">
      <c r="A842" s="70"/>
      <c r="B842" s="77"/>
      <c r="C842" s="70"/>
      <c r="D842" s="70"/>
      <c r="E842" s="70"/>
      <c r="F842" s="70"/>
      <c r="G842" s="70"/>
      <c r="H842" s="70"/>
      <c r="I842" s="77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</row>
    <row r="843" spans="1:26" ht="13" x14ac:dyDescent="0.15">
      <c r="A843" s="70"/>
      <c r="B843" s="77"/>
      <c r="C843" s="70"/>
      <c r="D843" s="70"/>
      <c r="E843" s="70"/>
      <c r="F843" s="70"/>
      <c r="G843" s="70"/>
      <c r="H843" s="70"/>
      <c r="I843" s="77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</row>
    <row r="844" spans="1:26" ht="13" x14ac:dyDescent="0.15">
      <c r="A844" s="70"/>
      <c r="B844" s="77"/>
      <c r="C844" s="70"/>
      <c r="D844" s="70"/>
      <c r="E844" s="70"/>
      <c r="F844" s="70"/>
      <c r="G844" s="70"/>
      <c r="H844" s="70"/>
      <c r="I844" s="77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</row>
    <row r="845" spans="1:26" ht="13" x14ac:dyDescent="0.15">
      <c r="A845" s="70"/>
      <c r="B845" s="77"/>
      <c r="C845" s="70"/>
      <c r="D845" s="70"/>
      <c r="E845" s="70"/>
      <c r="F845" s="70"/>
      <c r="G845" s="70"/>
      <c r="H845" s="70"/>
      <c r="I845" s="77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</row>
    <row r="846" spans="1:26" ht="13" x14ac:dyDescent="0.15">
      <c r="A846" s="70"/>
      <c r="B846" s="77"/>
      <c r="C846" s="70"/>
      <c r="D846" s="70"/>
      <c r="E846" s="70"/>
      <c r="F846" s="70"/>
      <c r="G846" s="70"/>
      <c r="H846" s="70"/>
      <c r="I846" s="77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</row>
    <row r="847" spans="1:26" ht="13" x14ac:dyDescent="0.15">
      <c r="A847" s="70"/>
      <c r="B847" s="77"/>
      <c r="C847" s="70"/>
      <c r="D847" s="70"/>
      <c r="E847" s="70"/>
      <c r="F847" s="70"/>
      <c r="G847" s="70"/>
      <c r="H847" s="70"/>
      <c r="I847" s="77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</row>
    <row r="848" spans="1:26" ht="13" x14ac:dyDescent="0.15">
      <c r="A848" s="70"/>
      <c r="B848" s="77"/>
      <c r="C848" s="70"/>
      <c r="D848" s="70"/>
      <c r="E848" s="70"/>
      <c r="F848" s="70"/>
      <c r="G848" s="70"/>
      <c r="H848" s="70"/>
      <c r="I848" s="77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</row>
    <row r="849" spans="1:26" ht="13" x14ac:dyDescent="0.15">
      <c r="A849" s="70"/>
      <c r="B849" s="77"/>
      <c r="C849" s="70"/>
      <c r="D849" s="70"/>
      <c r="E849" s="70"/>
      <c r="F849" s="70"/>
      <c r="G849" s="70"/>
      <c r="H849" s="70"/>
      <c r="I849" s="77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</row>
    <row r="850" spans="1:26" ht="13" x14ac:dyDescent="0.15">
      <c r="A850" s="70"/>
      <c r="B850" s="77"/>
      <c r="C850" s="70"/>
      <c r="D850" s="70"/>
      <c r="E850" s="70"/>
      <c r="F850" s="70"/>
      <c r="G850" s="70"/>
      <c r="H850" s="70"/>
      <c r="I850" s="77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</row>
    <row r="851" spans="1:26" ht="13" x14ac:dyDescent="0.15">
      <c r="A851" s="70"/>
      <c r="B851" s="77"/>
      <c r="C851" s="70"/>
      <c r="D851" s="70"/>
      <c r="E851" s="70"/>
      <c r="F851" s="70"/>
      <c r="G851" s="70"/>
      <c r="H851" s="70"/>
      <c r="I851" s="77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</row>
    <row r="852" spans="1:26" ht="13" x14ac:dyDescent="0.15">
      <c r="A852" s="70"/>
      <c r="B852" s="77"/>
      <c r="C852" s="70"/>
      <c r="D852" s="70"/>
      <c r="E852" s="70"/>
      <c r="F852" s="70"/>
      <c r="G852" s="70"/>
      <c r="H852" s="70"/>
      <c r="I852" s="77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</row>
    <row r="853" spans="1:26" ht="13" x14ac:dyDescent="0.15">
      <c r="A853" s="70"/>
      <c r="B853" s="77"/>
      <c r="C853" s="70"/>
      <c r="D853" s="70"/>
      <c r="E853" s="70"/>
      <c r="F853" s="70"/>
      <c r="G853" s="70"/>
      <c r="H853" s="70"/>
      <c r="I853" s="77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</row>
    <row r="854" spans="1:26" ht="13" x14ac:dyDescent="0.15">
      <c r="A854" s="70"/>
      <c r="B854" s="77"/>
      <c r="C854" s="70"/>
      <c r="D854" s="70"/>
      <c r="E854" s="70"/>
      <c r="F854" s="70"/>
      <c r="G854" s="70"/>
      <c r="H854" s="70"/>
      <c r="I854" s="77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</row>
    <row r="855" spans="1:26" ht="13" x14ac:dyDescent="0.15">
      <c r="A855" s="70"/>
      <c r="B855" s="77"/>
      <c r="C855" s="70"/>
      <c r="D855" s="70"/>
      <c r="E855" s="70"/>
      <c r="F855" s="70"/>
      <c r="G855" s="70"/>
      <c r="H855" s="70"/>
      <c r="I855" s="77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</row>
    <row r="856" spans="1:26" ht="13" x14ac:dyDescent="0.15">
      <c r="A856" s="70"/>
      <c r="B856" s="77"/>
      <c r="C856" s="70"/>
      <c r="D856" s="70"/>
      <c r="E856" s="70"/>
      <c r="F856" s="70"/>
      <c r="G856" s="70"/>
      <c r="H856" s="70"/>
      <c r="I856" s="77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</row>
    <row r="857" spans="1:26" ht="13" x14ac:dyDescent="0.15">
      <c r="A857" s="70"/>
      <c r="B857" s="77"/>
      <c r="C857" s="70"/>
      <c r="D857" s="70"/>
      <c r="E857" s="70"/>
      <c r="F857" s="70"/>
      <c r="G857" s="70"/>
      <c r="H857" s="70"/>
      <c r="I857" s="77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</row>
    <row r="858" spans="1:26" ht="13" x14ac:dyDescent="0.15">
      <c r="A858" s="70"/>
      <c r="B858" s="77"/>
      <c r="C858" s="70"/>
      <c r="D858" s="70"/>
      <c r="E858" s="70"/>
      <c r="F858" s="70"/>
      <c r="G858" s="70"/>
      <c r="H858" s="70"/>
      <c r="I858" s="77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</row>
    <row r="859" spans="1:26" ht="13" x14ac:dyDescent="0.15">
      <c r="A859" s="70"/>
      <c r="B859" s="77"/>
      <c r="C859" s="70"/>
      <c r="D859" s="70"/>
      <c r="E859" s="70"/>
      <c r="F859" s="70"/>
      <c r="G859" s="70"/>
      <c r="H859" s="70"/>
      <c r="I859" s="77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</row>
    <row r="860" spans="1:26" ht="13" x14ac:dyDescent="0.15">
      <c r="A860" s="70"/>
      <c r="B860" s="77"/>
      <c r="C860" s="70"/>
      <c r="D860" s="70"/>
      <c r="E860" s="70"/>
      <c r="F860" s="70"/>
      <c r="G860" s="70"/>
      <c r="H860" s="70"/>
      <c r="I860" s="77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</row>
    <row r="861" spans="1:26" ht="13" x14ac:dyDescent="0.15">
      <c r="A861" s="70"/>
      <c r="B861" s="77"/>
      <c r="C861" s="70"/>
      <c r="D861" s="70"/>
      <c r="E861" s="70"/>
      <c r="F861" s="70"/>
      <c r="G861" s="70"/>
      <c r="H861" s="70"/>
      <c r="I861" s="77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</row>
    <row r="862" spans="1:26" ht="13" x14ac:dyDescent="0.15">
      <c r="A862" s="70"/>
      <c r="B862" s="77"/>
      <c r="C862" s="70"/>
      <c r="D862" s="70"/>
      <c r="E862" s="70"/>
      <c r="F862" s="70"/>
      <c r="G862" s="70"/>
      <c r="H862" s="70"/>
      <c r="I862" s="77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</row>
    <row r="863" spans="1:26" ht="13" x14ac:dyDescent="0.15">
      <c r="A863" s="70"/>
      <c r="B863" s="77"/>
      <c r="C863" s="70"/>
      <c r="D863" s="70"/>
      <c r="E863" s="70"/>
      <c r="F863" s="70"/>
      <c r="G863" s="70"/>
      <c r="H863" s="70"/>
      <c r="I863" s="77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</row>
    <row r="864" spans="1:26" ht="13" x14ac:dyDescent="0.15">
      <c r="A864" s="70"/>
      <c r="B864" s="77"/>
      <c r="C864" s="70"/>
      <c r="D864" s="70"/>
      <c r="E864" s="70"/>
      <c r="F864" s="70"/>
      <c r="G864" s="70"/>
      <c r="H864" s="70"/>
      <c r="I864" s="77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</row>
    <row r="865" spans="1:26" ht="13" x14ac:dyDescent="0.15">
      <c r="A865" s="70"/>
      <c r="B865" s="77"/>
      <c r="C865" s="70"/>
      <c r="D865" s="70"/>
      <c r="E865" s="70"/>
      <c r="F865" s="70"/>
      <c r="G865" s="70"/>
      <c r="H865" s="70"/>
      <c r="I865" s="77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</row>
    <row r="866" spans="1:26" ht="13" x14ac:dyDescent="0.15">
      <c r="A866" s="70"/>
      <c r="B866" s="77"/>
      <c r="C866" s="70"/>
      <c r="D866" s="70"/>
      <c r="E866" s="70"/>
      <c r="F866" s="70"/>
      <c r="G866" s="70"/>
      <c r="H866" s="70"/>
      <c r="I866" s="77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</row>
    <row r="867" spans="1:26" ht="13" x14ac:dyDescent="0.15">
      <c r="A867" s="70"/>
      <c r="B867" s="77"/>
      <c r="C867" s="70"/>
      <c r="D867" s="70"/>
      <c r="E867" s="70"/>
      <c r="F867" s="70"/>
      <c r="G867" s="70"/>
      <c r="H867" s="70"/>
      <c r="I867" s="77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</row>
    <row r="868" spans="1:26" ht="13" x14ac:dyDescent="0.15">
      <c r="A868" s="70"/>
      <c r="B868" s="77"/>
      <c r="C868" s="70"/>
      <c r="D868" s="70"/>
      <c r="E868" s="70"/>
      <c r="F868" s="70"/>
      <c r="G868" s="70"/>
      <c r="H868" s="70"/>
      <c r="I868" s="77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</row>
    <row r="869" spans="1:26" ht="13" x14ac:dyDescent="0.15">
      <c r="A869" s="70"/>
      <c r="B869" s="77"/>
      <c r="C869" s="70"/>
      <c r="D869" s="70"/>
      <c r="E869" s="70"/>
      <c r="F869" s="70"/>
      <c r="G869" s="70"/>
      <c r="H869" s="70"/>
      <c r="I869" s="77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</row>
    <row r="870" spans="1:26" ht="13" x14ac:dyDescent="0.15">
      <c r="A870" s="70"/>
      <c r="B870" s="77"/>
      <c r="C870" s="70"/>
      <c r="D870" s="70"/>
      <c r="E870" s="70"/>
      <c r="F870" s="70"/>
      <c r="G870" s="70"/>
      <c r="H870" s="70"/>
      <c r="I870" s="77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</row>
    <row r="871" spans="1:26" ht="13" x14ac:dyDescent="0.15">
      <c r="A871" s="70"/>
      <c r="B871" s="77"/>
      <c r="C871" s="70"/>
      <c r="D871" s="70"/>
      <c r="E871" s="70"/>
      <c r="F871" s="70"/>
      <c r="G871" s="70"/>
      <c r="H871" s="70"/>
      <c r="I871" s="77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</row>
    <row r="872" spans="1:26" ht="13" x14ac:dyDescent="0.15">
      <c r="A872" s="70"/>
      <c r="B872" s="77"/>
      <c r="C872" s="70"/>
      <c r="D872" s="70"/>
      <c r="E872" s="70"/>
      <c r="F872" s="70"/>
      <c r="G872" s="70"/>
      <c r="H872" s="70"/>
      <c r="I872" s="77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</row>
    <row r="873" spans="1:26" ht="13" x14ac:dyDescent="0.15">
      <c r="A873" s="70"/>
      <c r="B873" s="77"/>
      <c r="C873" s="70"/>
      <c r="D873" s="70"/>
      <c r="E873" s="70"/>
      <c r="F873" s="70"/>
      <c r="G873" s="70"/>
      <c r="H873" s="70"/>
      <c r="I873" s="77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</row>
    <row r="874" spans="1:26" ht="13" x14ac:dyDescent="0.15">
      <c r="A874" s="70"/>
      <c r="B874" s="77"/>
      <c r="C874" s="70"/>
      <c r="D874" s="70"/>
      <c r="E874" s="70"/>
      <c r="F874" s="70"/>
      <c r="G874" s="70"/>
      <c r="H874" s="70"/>
      <c r="I874" s="77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</row>
    <row r="875" spans="1:26" ht="13" x14ac:dyDescent="0.15">
      <c r="A875" s="70"/>
      <c r="B875" s="77"/>
      <c r="C875" s="70"/>
      <c r="D875" s="70"/>
      <c r="E875" s="70"/>
      <c r="F875" s="70"/>
      <c r="G875" s="70"/>
      <c r="H875" s="70"/>
      <c r="I875" s="77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</row>
    <row r="876" spans="1:26" ht="13" x14ac:dyDescent="0.15">
      <c r="A876" s="70"/>
      <c r="B876" s="77"/>
      <c r="C876" s="70"/>
      <c r="D876" s="70"/>
      <c r="E876" s="70"/>
      <c r="F876" s="70"/>
      <c r="G876" s="70"/>
      <c r="H876" s="70"/>
      <c r="I876" s="77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</row>
    <row r="877" spans="1:26" ht="13" x14ac:dyDescent="0.15">
      <c r="A877" s="70"/>
      <c r="B877" s="77"/>
      <c r="C877" s="70"/>
      <c r="D877" s="70"/>
      <c r="E877" s="70"/>
      <c r="F877" s="70"/>
      <c r="G877" s="70"/>
      <c r="H877" s="70"/>
      <c r="I877" s="77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</row>
    <row r="878" spans="1:26" ht="13" x14ac:dyDescent="0.15">
      <c r="A878" s="70"/>
      <c r="B878" s="77"/>
      <c r="C878" s="70"/>
      <c r="D878" s="70"/>
      <c r="E878" s="70"/>
      <c r="F878" s="70"/>
      <c r="G878" s="70"/>
      <c r="H878" s="70"/>
      <c r="I878" s="77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</row>
    <row r="879" spans="1:26" ht="13" x14ac:dyDescent="0.15">
      <c r="A879" s="70"/>
      <c r="B879" s="77"/>
      <c r="C879" s="70"/>
      <c r="D879" s="70"/>
      <c r="E879" s="70"/>
      <c r="F879" s="70"/>
      <c r="G879" s="70"/>
      <c r="H879" s="70"/>
      <c r="I879" s="77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</row>
    <row r="880" spans="1:26" ht="13" x14ac:dyDescent="0.15">
      <c r="A880" s="70"/>
      <c r="B880" s="77"/>
      <c r="C880" s="70"/>
      <c r="D880" s="70"/>
      <c r="E880" s="70"/>
      <c r="F880" s="70"/>
      <c r="G880" s="70"/>
      <c r="H880" s="70"/>
      <c r="I880" s="77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</row>
    <row r="881" spans="1:26" ht="13" x14ac:dyDescent="0.15">
      <c r="A881" s="70"/>
      <c r="B881" s="77"/>
      <c r="C881" s="70"/>
      <c r="D881" s="70"/>
      <c r="E881" s="70"/>
      <c r="F881" s="70"/>
      <c r="G881" s="70"/>
      <c r="H881" s="70"/>
      <c r="I881" s="77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</row>
    <row r="882" spans="1:26" ht="13" x14ac:dyDescent="0.15">
      <c r="A882" s="70"/>
      <c r="B882" s="77"/>
      <c r="C882" s="70"/>
      <c r="D882" s="70"/>
      <c r="E882" s="70"/>
      <c r="F882" s="70"/>
      <c r="G882" s="70"/>
      <c r="H882" s="70"/>
      <c r="I882" s="77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</row>
    <row r="883" spans="1:26" ht="13" x14ac:dyDescent="0.15">
      <c r="A883" s="70"/>
      <c r="B883" s="77"/>
      <c r="C883" s="70"/>
      <c r="D883" s="70"/>
      <c r="E883" s="70"/>
      <c r="F883" s="70"/>
      <c r="G883" s="70"/>
      <c r="H883" s="70"/>
      <c r="I883" s="77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</row>
    <row r="884" spans="1:26" ht="13" x14ac:dyDescent="0.15">
      <c r="A884" s="70"/>
      <c r="B884" s="77"/>
      <c r="C884" s="70"/>
      <c r="D884" s="70"/>
      <c r="E884" s="70"/>
      <c r="F884" s="70"/>
      <c r="G884" s="70"/>
      <c r="H884" s="70"/>
      <c r="I884" s="77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</row>
    <row r="885" spans="1:26" ht="13" x14ac:dyDescent="0.15">
      <c r="A885" s="70"/>
      <c r="B885" s="77"/>
      <c r="C885" s="70"/>
      <c r="D885" s="70"/>
      <c r="E885" s="70"/>
      <c r="F885" s="70"/>
      <c r="G885" s="70"/>
      <c r="H885" s="70"/>
      <c r="I885" s="77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</row>
    <row r="886" spans="1:26" ht="13" x14ac:dyDescent="0.15">
      <c r="A886" s="70"/>
      <c r="B886" s="77"/>
      <c r="C886" s="70"/>
      <c r="D886" s="70"/>
      <c r="E886" s="70"/>
      <c r="F886" s="70"/>
      <c r="G886" s="70"/>
      <c r="H886" s="70"/>
      <c r="I886" s="77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</row>
    <row r="887" spans="1:26" ht="13" x14ac:dyDescent="0.15">
      <c r="A887" s="70"/>
      <c r="B887" s="77"/>
      <c r="C887" s="70"/>
      <c r="D887" s="70"/>
      <c r="E887" s="70"/>
      <c r="F887" s="70"/>
      <c r="G887" s="70"/>
      <c r="H887" s="70"/>
      <c r="I887" s="77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ht="13" x14ac:dyDescent="0.15">
      <c r="A888" s="70"/>
      <c r="B888" s="77"/>
      <c r="C888" s="70"/>
      <c r="D888" s="70"/>
      <c r="E888" s="70"/>
      <c r="F888" s="70"/>
      <c r="G888" s="70"/>
      <c r="H888" s="70"/>
      <c r="I888" s="77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</row>
    <row r="889" spans="1:26" ht="13" x14ac:dyDescent="0.15">
      <c r="A889" s="70"/>
      <c r="B889" s="77"/>
      <c r="C889" s="70"/>
      <c r="D889" s="70"/>
      <c r="E889" s="70"/>
      <c r="F889" s="70"/>
      <c r="G889" s="70"/>
      <c r="H889" s="70"/>
      <c r="I889" s="77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</row>
    <row r="890" spans="1:26" ht="13" x14ac:dyDescent="0.15">
      <c r="A890" s="70"/>
      <c r="B890" s="77"/>
      <c r="C890" s="70"/>
      <c r="D890" s="70"/>
      <c r="E890" s="70"/>
      <c r="F890" s="70"/>
      <c r="G890" s="70"/>
      <c r="H890" s="70"/>
      <c r="I890" s="77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</row>
    <row r="891" spans="1:26" ht="13" x14ac:dyDescent="0.15">
      <c r="A891" s="70"/>
      <c r="B891" s="77"/>
      <c r="C891" s="70"/>
      <c r="D891" s="70"/>
      <c r="E891" s="70"/>
      <c r="F891" s="70"/>
      <c r="G891" s="70"/>
      <c r="H891" s="70"/>
      <c r="I891" s="77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</row>
    <row r="892" spans="1:26" ht="13" x14ac:dyDescent="0.15">
      <c r="A892" s="70"/>
      <c r="B892" s="77"/>
      <c r="C892" s="70"/>
      <c r="D892" s="70"/>
      <c r="E892" s="70"/>
      <c r="F892" s="70"/>
      <c r="G892" s="70"/>
      <c r="H892" s="70"/>
      <c r="I892" s="77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</row>
    <row r="893" spans="1:26" ht="13" x14ac:dyDescent="0.15">
      <c r="A893" s="70"/>
      <c r="B893" s="77"/>
      <c r="C893" s="70"/>
      <c r="D893" s="70"/>
      <c r="E893" s="70"/>
      <c r="F893" s="70"/>
      <c r="G893" s="70"/>
      <c r="H893" s="70"/>
      <c r="I893" s="77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</row>
    <row r="894" spans="1:26" ht="13" x14ac:dyDescent="0.15">
      <c r="A894" s="70"/>
      <c r="B894" s="77"/>
      <c r="C894" s="70"/>
      <c r="D894" s="70"/>
      <c r="E894" s="70"/>
      <c r="F894" s="70"/>
      <c r="G894" s="70"/>
      <c r="H894" s="70"/>
      <c r="I894" s="77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</row>
    <row r="895" spans="1:26" ht="13" x14ac:dyDescent="0.15">
      <c r="A895" s="70"/>
      <c r="B895" s="77"/>
      <c r="C895" s="70"/>
      <c r="D895" s="70"/>
      <c r="E895" s="70"/>
      <c r="F895" s="70"/>
      <c r="G895" s="70"/>
      <c r="H895" s="70"/>
      <c r="I895" s="77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</row>
    <row r="896" spans="1:26" ht="13" x14ac:dyDescent="0.15">
      <c r="A896" s="70"/>
      <c r="B896" s="77"/>
      <c r="C896" s="70"/>
      <c r="D896" s="70"/>
      <c r="E896" s="70"/>
      <c r="F896" s="70"/>
      <c r="G896" s="70"/>
      <c r="H896" s="70"/>
      <c r="I896" s="77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</row>
    <row r="897" spans="1:26" ht="13" x14ac:dyDescent="0.15">
      <c r="A897" s="70"/>
      <c r="B897" s="77"/>
      <c r="C897" s="70"/>
      <c r="D897" s="70"/>
      <c r="E897" s="70"/>
      <c r="F897" s="70"/>
      <c r="G897" s="70"/>
      <c r="H897" s="70"/>
      <c r="I897" s="77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</row>
    <row r="898" spans="1:26" ht="13" x14ac:dyDescent="0.15">
      <c r="A898" s="70"/>
      <c r="B898" s="77"/>
      <c r="C898" s="70"/>
      <c r="D898" s="70"/>
      <c r="E898" s="70"/>
      <c r="F898" s="70"/>
      <c r="G898" s="70"/>
      <c r="H898" s="70"/>
      <c r="I898" s="77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</row>
    <row r="899" spans="1:26" ht="13" x14ac:dyDescent="0.15">
      <c r="A899" s="70"/>
      <c r="B899" s="77"/>
      <c r="C899" s="70"/>
      <c r="D899" s="70"/>
      <c r="E899" s="70"/>
      <c r="F899" s="70"/>
      <c r="G899" s="70"/>
      <c r="H899" s="70"/>
      <c r="I899" s="77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</row>
    <row r="900" spans="1:26" ht="13" x14ac:dyDescent="0.15">
      <c r="A900" s="70"/>
      <c r="B900" s="77"/>
      <c r="C900" s="70"/>
      <c r="D900" s="70"/>
      <c r="E900" s="70"/>
      <c r="F900" s="70"/>
      <c r="G900" s="70"/>
      <c r="H900" s="70"/>
      <c r="I900" s="77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</row>
    <row r="901" spans="1:26" ht="13" x14ac:dyDescent="0.15">
      <c r="A901" s="70"/>
      <c r="B901" s="77"/>
      <c r="C901" s="70"/>
      <c r="D901" s="70"/>
      <c r="E901" s="70"/>
      <c r="F901" s="70"/>
      <c r="G901" s="70"/>
      <c r="H901" s="70"/>
      <c r="I901" s="77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</row>
    <row r="902" spans="1:26" ht="13" x14ac:dyDescent="0.15">
      <c r="A902" s="70"/>
      <c r="B902" s="77"/>
      <c r="C902" s="70"/>
      <c r="D902" s="70"/>
      <c r="E902" s="70"/>
      <c r="F902" s="70"/>
      <c r="G902" s="70"/>
      <c r="H902" s="70"/>
      <c r="I902" s="77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</row>
    <row r="903" spans="1:26" ht="13" x14ac:dyDescent="0.15">
      <c r="A903" s="70"/>
      <c r="B903" s="77"/>
      <c r="C903" s="70"/>
      <c r="D903" s="70"/>
      <c r="E903" s="70"/>
      <c r="F903" s="70"/>
      <c r="G903" s="70"/>
      <c r="H903" s="70"/>
      <c r="I903" s="77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</row>
    <row r="904" spans="1:26" ht="13" x14ac:dyDescent="0.15">
      <c r="A904" s="70"/>
      <c r="B904" s="77"/>
      <c r="C904" s="70"/>
      <c r="D904" s="70"/>
      <c r="E904" s="70"/>
      <c r="F904" s="70"/>
      <c r="G904" s="70"/>
      <c r="H904" s="70"/>
      <c r="I904" s="77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</row>
    <row r="905" spans="1:26" ht="13" x14ac:dyDescent="0.15">
      <c r="A905" s="70"/>
      <c r="B905" s="77"/>
      <c r="C905" s="70"/>
      <c r="D905" s="70"/>
      <c r="E905" s="70"/>
      <c r="F905" s="70"/>
      <c r="G905" s="70"/>
      <c r="H905" s="70"/>
      <c r="I905" s="77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</row>
    <row r="906" spans="1:26" ht="13" x14ac:dyDescent="0.15">
      <c r="A906" s="70"/>
      <c r="B906" s="77"/>
      <c r="C906" s="70"/>
      <c r="D906" s="70"/>
      <c r="E906" s="70"/>
      <c r="F906" s="70"/>
      <c r="G906" s="70"/>
      <c r="H906" s="70"/>
      <c r="I906" s="77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</row>
    <row r="907" spans="1:26" ht="13" x14ac:dyDescent="0.15">
      <c r="A907" s="70"/>
      <c r="B907" s="77"/>
      <c r="C907" s="70"/>
      <c r="D907" s="70"/>
      <c r="E907" s="70"/>
      <c r="F907" s="70"/>
      <c r="G907" s="70"/>
      <c r="H907" s="70"/>
      <c r="I907" s="77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</row>
    <row r="908" spans="1:26" ht="13" x14ac:dyDescent="0.15">
      <c r="A908" s="70"/>
      <c r="B908" s="77"/>
      <c r="C908" s="70"/>
      <c r="D908" s="70"/>
      <c r="E908" s="70"/>
      <c r="F908" s="70"/>
      <c r="G908" s="70"/>
      <c r="H908" s="70"/>
      <c r="I908" s="77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</row>
    <row r="909" spans="1:26" ht="13" x14ac:dyDescent="0.15">
      <c r="A909" s="70"/>
      <c r="B909" s="77"/>
      <c r="C909" s="70"/>
      <c r="D909" s="70"/>
      <c r="E909" s="70"/>
      <c r="F909" s="70"/>
      <c r="G909" s="70"/>
      <c r="H909" s="70"/>
      <c r="I909" s="77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</row>
    <row r="910" spans="1:26" ht="13" x14ac:dyDescent="0.15">
      <c r="A910" s="70"/>
      <c r="B910" s="77"/>
      <c r="C910" s="70"/>
      <c r="D910" s="70"/>
      <c r="E910" s="70"/>
      <c r="F910" s="70"/>
      <c r="G910" s="70"/>
      <c r="H910" s="70"/>
      <c r="I910" s="77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</row>
    <row r="911" spans="1:26" ht="13" x14ac:dyDescent="0.15">
      <c r="A911" s="70"/>
      <c r="B911" s="77"/>
      <c r="C911" s="70"/>
      <c r="D911" s="70"/>
      <c r="E911" s="70"/>
      <c r="F911" s="70"/>
      <c r="G911" s="70"/>
      <c r="H911" s="70"/>
      <c r="I911" s="77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</row>
    <row r="912" spans="1:26" ht="13" x14ac:dyDescent="0.15">
      <c r="A912" s="70"/>
      <c r="B912" s="77"/>
      <c r="C912" s="70"/>
      <c r="D912" s="70"/>
      <c r="E912" s="70"/>
      <c r="F912" s="70"/>
      <c r="G912" s="70"/>
      <c r="H912" s="70"/>
      <c r="I912" s="77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</row>
    <row r="913" spans="1:26" ht="13" x14ac:dyDescent="0.15">
      <c r="A913" s="70"/>
      <c r="B913" s="77"/>
      <c r="C913" s="70"/>
      <c r="D913" s="70"/>
      <c r="E913" s="70"/>
      <c r="F913" s="70"/>
      <c r="G913" s="70"/>
      <c r="H913" s="70"/>
      <c r="I913" s="77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</row>
    <row r="914" spans="1:26" ht="13" x14ac:dyDescent="0.15">
      <c r="A914" s="70"/>
      <c r="B914" s="77"/>
      <c r="C914" s="70"/>
      <c r="D914" s="70"/>
      <c r="E914" s="70"/>
      <c r="F914" s="70"/>
      <c r="G914" s="70"/>
      <c r="H914" s="70"/>
      <c r="I914" s="77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</row>
    <row r="915" spans="1:26" ht="13" x14ac:dyDescent="0.15">
      <c r="A915" s="70"/>
      <c r="B915" s="77"/>
      <c r="C915" s="70"/>
      <c r="D915" s="70"/>
      <c r="E915" s="70"/>
      <c r="F915" s="70"/>
      <c r="G915" s="70"/>
      <c r="H915" s="70"/>
      <c r="I915" s="77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</row>
    <row r="916" spans="1:26" ht="13" x14ac:dyDescent="0.15">
      <c r="A916" s="70"/>
      <c r="B916" s="77"/>
      <c r="C916" s="70"/>
      <c r="D916" s="70"/>
      <c r="E916" s="70"/>
      <c r="F916" s="70"/>
      <c r="G916" s="70"/>
      <c r="H916" s="70"/>
      <c r="I916" s="77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</row>
    <row r="917" spans="1:26" ht="13" x14ac:dyDescent="0.15">
      <c r="A917" s="70"/>
      <c r="B917" s="77"/>
      <c r="C917" s="70"/>
      <c r="D917" s="70"/>
      <c r="E917" s="70"/>
      <c r="F917" s="70"/>
      <c r="G917" s="70"/>
      <c r="H917" s="70"/>
      <c r="I917" s="77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</row>
    <row r="918" spans="1:26" ht="13" x14ac:dyDescent="0.15">
      <c r="A918" s="70"/>
      <c r="B918" s="77"/>
      <c r="C918" s="70"/>
      <c r="D918" s="70"/>
      <c r="E918" s="70"/>
      <c r="F918" s="70"/>
      <c r="G918" s="70"/>
      <c r="H918" s="70"/>
      <c r="I918" s="77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</row>
    <row r="919" spans="1:26" ht="13" x14ac:dyDescent="0.15">
      <c r="A919" s="70"/>
      <c r="B919" s="77"/>
      <c r="C919" s="70"/>
      <c r="D919" s="70"/>
      <c r="E919" s="70"/>
      <c r="F919" s="70"/>
      <c r="G919" s="70"/>
      <c r="H919" s="70"/>
      <c r="I919" s="77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</row>
    <row r="920" spans="1:26" ht="13" x14ac:dyDescent="0.15">
      <c r="A920" s="70"/>
      <c r="B920" s="77"/>
      <c r="C920" s="70"/>
      <c r="D920" s="70"/>
      <c r="E920" s="70"/>
      <c r="F920" s="70"/>
      <c r="G920" s="70"/>
      <c r="H920" s="70"/>
      <c r="I920" s="77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</row>
    <row r="921" spans="1:26" ht="13" x14ac:dyDescent="0.15">
      <c r="A921" s="70"/>
      <c r="B921" s="77"/>
      <c r="C921" s="70"/>
      <c r="D921" s="70"/>
      <c r="E921" s="70"/>
      <c r="F921" s="70"/>
      <c r="G921" s="70"/>
      <c r="H921" s="70"/>
      <c r="I921" s="77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</row>
    <row r="922" spans="1:26" ht="13" x14ac:dyDescent="0.15">
      <c r="A922" s="70"/>
      <c r="B922" s="77"/>
      <c r="C922" s="70"/>
      <c r="D922" s="70"/>
      <c r="E922" s="70"/>
      <c r="F922" s="70"/>
      <c r="G922" s="70"/>
      <c r="H922" s="70"/>
      <c r="I922" s="77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</row>
    <row r="923" spans="1:26" ht="13" x14ac:dyDescent="0.15">
      <c r="A923" s="70"/>
      <c r="B923" s="77"/>
      <c r="C923" s="70"/>
      <c r="D923" s="70"/>
      <c r="E923" s="70"/>
      <c r="F923" s="70"/>
      <c r="G923" s="70"/>
      <c r="H923" s="70"/>
      <c r="I923" s="77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</row>
    <row r="924" spans="1:26" ht="13" x14ac:dyDescent="0.15">
      <c r="A924" s="70"/>
      <c r="B924" s="77"/>
      <c r="C924" s="70"/>
      <c r="D924" s="70"/>
      <c r="E924" s="70"/>
      <c r="F924" s="70"/>
      <c r="G924" s="70"/>
      <c r="H924" s="70"/>
      <c r="I924" s="77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</row>
    <row r="925" spans="1:26" ht="13" x14ac:dyDescent="0.15">
      <c r="A925" s="70"/>
      <c r="B925" s="77"/>
      <c r="C925" s="70"/>
      <c r="D925" s="70"/>
      <c r="E925" s="70"/>
      <c r="F925" s="70"/>
      <c r="G925" s="70"/>
      <c r="H925" s="70"/>
      <c r="I925" s="77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</row>
    <row r="926" spans="1:26" ht="13" x14ac:dyDescent="0.15">
      <c r="A926" s="70"/>
      <c r="B926" s="77"/>
      <c r="C926" s="70"/>
      <c r="D926" s="70"/>
      <c r="E926" s="70"/>
      <c r="F926" s="70"/>
      <c r="G926" s="70"/>
      <c r="H926" s="70"/>
      <c r="I926" s="77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</row>
    <row r="927" spans="1:26" ht="13" x14ac:dyDescent="0.15">
      <c r="A927" s="70"/>
      <c r="B927" s="77"/>
      <c r="C927" s="70"/>
      <c r="D927" s="70"/>
      <c r="E927" s="70"/>
      <c r="F927" s="70"/>
      <c r="G927" s="70"/>
      <c r="H927" s="70"/>
      <c r="I927" s="77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</row>
    <row r="928" spans="1:26" ht="13" x14ac:dyDescent="0.15">
      <c r="A928" s="70"/>
      <c r="B928" s="77"/>
      <c r="C928" s="70"/>
      <c r="D928" s="70"/>
      <c r="E928" s="70"/>
      <c r="F928" s="70"/>
      <c r="G928" s="70"/>
      <c r="H928" s="70"/>
      <c r="I928" s="77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</row>
    <row r="929" spans="1:26" ht="13" x14ac:dyDescent="0.15">
      <c r="A929" s="70"/>
      <c r="B929" s="77"/>
      <c r="C929" s="70"/>
      <c r="D929" s="70"/>
      <c r="E929" s="70"/>
      <c r="F929" s="70"/>
      <c r="G929" s="70"/>
      <c r="H929" s="70"/>
      <c r="I929" s="77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</row>
    <row r="930" spans="1:26" ht="13" x14ac:dyDescent="0.15">
      <c r="A930" s="70"/>
      <c r="B930" s="77"/>
      <c r="C930" s="70"/>
      <c r="D930" s="70"/>
      <c r="E930" s="70"/>
      <c r="F930" s="70"/>
      <c r="G930" s="70"/>
      <c r="H930" s="70"/>
      <c r="I930" s="77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</row>
    <row r="931" spans="1:26" ht="13" x14ac:dyDescent="0.15">
      <c r="A931" s="70"/>
      <c r="B931" s="77"/>
      <c r="C931" s="70"/>
      <c r="D931" s="70"/>
      <c r="E931" s="70"/>
      <c r="F931" s="70"/>
      <c r="G931" s="70"/>
      <c r="H931" s="70"/>
      <c r="I931" s="77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</row>
    <row r="932" spans="1:26" ht="13" x14ac:dyDescent="0.15">
      <c r="A932" s="70"/>
      <c r="B932" s="77"/>
      <c r="C932" s="70"/>
      <c r="D932" s="70"/>
      <c r="E932" s="70"/>
      <c r="F932" s="70"/>
      <c r="G932" s="70"/>
      <c r="H932" s="70"/>
      <c r="I932" s="77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</row>
    <row r="933" spans="1:26" ht="13" x14ac:dyDescent="0.15">
      <c r="A933" s="70"/>
      <c r="B933" s="77"/>
      <c r="C933" s="70"/>
      <c r="D933" s="70"/>
      <c r="E933" s="70"/>
      <c r="F933" s="70"/>
      <c r="G933" s="70"/>
      <c r="H933" s="70"/>
      <c r="I933" s="77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</row>
    <row r="934" spans="1:26" ht="13" x14ac:dyDescent="0.15">
      <c r="A934" s="70"/>
      <c r="B934" s="77"/>
      <c r="C934" s="70"/>
      <c r="D934" s="70"/>
      <c r="E934" s="70"/>
      <c r="F934" s="70"/>
      <c r="G934" s="70"/>
      <c r="H934" s="70"/>
      <c r="I934" s="77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</row>
    <row r="935" spans="1:26" ht="13" x14ac:dyDescent="0.15">
      <c r="A935" s="70"/>
      <c r="B935" s="77"/>
      <c r="C935" s="70"/>
      <c r="D935" s="70"/>
      <c r="E935" s="70"/>
      <c r="F935" s="70"/>
      <c r="G935" s="70"/>
      <c r="H935" s="70"/>
      <c r="I935" s="77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</row>
    <row r="936" spans="1:26" ht="13" x14ac:dyDescent="0.15">
      <c r="A936" s="70"/>
      <c r="B936" s="77"/>
      <c r="C936" s="70"/>
      <c r="D936" s="70"/>
      <c r="E936" s="70"/>
      <c r="F936" s="70"/>
      <c r="G936" s="70"/>
      <c r="H936" s="70"/>
      <c r="I936" s="77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</row>
    <row r="937" spans="1:26" ht="13" x14ac:dyDescent="0.15">
      <c r="A937" s="70"/>
      <c r="B937" s="77"/>
      <c r="C937" s="70"/>
      <c r="D937" s="70"/>
      <c r="E937" s="70"/>
      <c r="F937" s="70"/>
      <c r="G937" s="70"/>
      <c r="H937" s="70"/>
      <c r="I937" s="77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</row>
    <row r="938" spans="1:26" ht="13" x14ac:dyDescent="0.15">
      <c r="A938" s="70"/>
      <c r="B938" s="77"/>
      <c r="C938" s="70"/>
      <c r="D938" s="70"/>
      <c r="E938" s="70"/>
      <c r="F938" s="70"/>
      <c r="G938" s="70"/>
      <c r="H938" s="70"/>
      <c r="I938" s="77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</row>
    <row r="939" spans="1:26" ht="13" x14ac:dyDescent="0.15">
      <c r="A939" s="70"/>
      <c r="B939" s="77"/>
      <c r="C939" s="70"/>
      <c r="D939" s="70"/>
      <c r="E939" s="70"/>
      <c r="F939" s="70"/>
      <c r="G939" s="70"/>
      <c r="H939" s="70"/>
      <c r="I939" s="77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</row>
    <row r="940" spans="1:26" ht="13" x14ac:dyDescent="0.15">
      <c r="A940" s="70"/>
      <c r="B940" s="77"/>
      <c r="C940" s="70"/>
      <c r="D940" s="70"/>
      <c r="E940" s="70"/>
      <c r="F940" s="70"/>
      <c r="G940" s="70"/>
      <c r="H940" s="70"/>
      <c r="I940" s="77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</row>
    <row r="941" spans="1:26" ht="13" x14ac:dyDescent="0.15">
      <c r="A941" s="70"/>
      <c r="B941" s="77"/>
      <c r="C941" s="70"/>
      <c r="D941" s="70"/>
      <c r="E941" s="70"/>
      <c r="F941" s="70"/>
      <c r="G941" s="70"/>
      <c r="H941" s="70"/>
      <c r="I941" s="77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</row>
    <row r="942" spans="1:26" ht="13" x14ac:dyDescent="0.15">
      <c r="A942" s="70"/>
      <c r="B942" s="77"/>
      <c r="C942" s="70"/>
      <c r="D942" s="70"/>
      <c r="E942" s="70"/>
      <c r="F942" s="70"/>
      <c r="G942" s="70"/>
      <c r="H942" s="70"/>
      <c r="I942" s="77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</row>
    <row r="943" spans="1:26" ht="13" x14ac:dyDescent="0.15">
      <c r="A943" s="70"/>
      <c r="B943" s="77"/>
      <c r="C943" s="70"/>
      <c r="D943" s="70"/>
      <c r="E943" s="70"/>
      <c r="F943" s="70"/>
      <c r="G943" s="70"/>
      <c r="H943" s="70"/>
      <c r="I943" s="77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</row>
    <row r="944" spans="1:26" ht="13" x14ac:dyDescent="0.15">
      <c r="A944" s="70"/>
      <c r="B944" s="77"/>
      <c r="C944" s="70"/>
      <c r="D944" s="70"/>
      <c r="E944" s="70"/>
      <c r="F944" s="70"/>
      <c r="G944" s="70"/>
      <c r="H944" s="70"/>
      <c r="I944" s="77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</row>
    <row r="945" spans="1:26" ht="13" x14ac:dyDescent="0.15">
      <c r="A945" s="70"/>
      <c r="B945" s="77"/>
      <c r="C945" s="70"/>
      <c r="D945" s="70"/>
      <c r="E945" s="70"/>
      <c r="F945" s="70"/>
      <c r="G945" s="70"/>
      <c r="H945" s="70"/>
      <c r="I945" s="77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</row>
    <row r="946" spans="1:26" ht="13" x14ac:dyDescent="0.15">
      <c r="A946" s="70"/>
      <c r="B946" s="77"/>
      <c r="C946" s="70"/>
      <c r="D946" s="70"/>
      <c r="E946" s="70"/>
      <c r="F946" s="70"/>
      <c r="G946" s="70"/>
      <c r="H946" s="70"/>
      <c r="I946" s="77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</row>
    <row r="947" spans="1:26" ht="13" x14ac:dyDescent="0.15">
      <c r="A947" s="70"/>
      <c r="B947" s="77"/>
      <c r="C947" s="70"/>
      <c r="D947" s="70"/>
      <c r="E947" s="70"/>
      <c r="F947" s="70"/>
      <c r="G947" s="70"/>
      <c r="H947" s="70"/>
      <c r="I947" s="77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</row>
    <row r="948" spans="1:26" ht="13" x14ac:dyDescent="0.15">
      <c r="A948" s="70"/>
      <c r="B948" s="77"/>
      <c r="C948" s="70"/>
      <c r="D948" s="70"/>
      <c r="E948" s="70"/>
      <c r="F948" s="70"/>
      <c r="G948" s="70"/>
      <c r="H948" s="70"/>
      <c r="I948" s="77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</row>
    <row r="949" spans="1:26" ht="13" x14ac:dyDescent="0.15">
      <c r="A949" s="70"/>
      <c r="B949" s="77"/>
      <c r="C949" s="70"/>
      <c r="D949" s="70"/>
      <c r="E949" s="70"/>
      <c r="F949" s="70"/>
      <c r="G949" s="70"/>
      <c r="H949" s="70"/>
      <c r="I949" s="77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</row>
    <row r="950" spans="1:26" ht="13" x14ac:dyDescent="0.15">
      <c r="A950" s="70"/>
      <c r="B950" s="77"/>
      <c r="C950" s="70"/>
      <c r="D950" s="70"/>
      <c r="E950" s="70"/>
      <c r="F950" s="70"/>
      <c r="G950" s="70"/>
      <c r="H950" s="70"/>
      <c r="I950" s="77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</row>
    <row r="951" spans="1:26" ht="13" x14ac:dyDescent="0.15">
      <c r="A951" s="70"/>
      <c r="B951" s="77"/>
      <c r="C951" s="70"/>
      <c r="D951" s="70"/>
      <c r="E951" s="70"/>
      <c r="F951" s="70"/>
      <c r="G951" s="70"/>
      <c r="H951" s="70"/>
      <c r="I951" s="77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</row>
    <row r="952" spans="1:26" ht="13" x14ac:dyDescent="0.15">
      <c r="A952" s="70"/>
      <c r="B952" s="77"/>
      <c r="C952" s="70"/>
      <c r="D952" s="70"/>
      <c r="E952" s="70"/>
      <c r="F952" s="70"/>
      <c r="G952" s="70"/>
      <c r="H952" s="70"/>
      <c r="I952" s="77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</row>
    <row r="953" spans="1:26" ht="13" x14ac:dyDescent="0.15">
      <c r="A953" s="70"/>
      <c r="B953" s="77"/>
      <c r="C953" s="70"/>
      <c r="D953" s="70"/>
      <c r="E953" s="70"/>
      <c r="F953" s="70"/>
      <c r="G953" s="70"/>
      <c r="H953" s="70"/>
      <c r="I953" s="77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</row>
    <row r="954" spans="1:26" ht="13" x14ac:dyDescent="0.15">
      <c r="A954" s="70"/>
      <c r="B954" s="77"/>
      <c r="C954" s="70"/>
      <c r="D954" s="70"/>
      <c r="E954" s="70"/>
      <c r="F954" s="70"/>
      <c r="G954" s="70"/>
      <c r="H954" s="70"/>
      <c r="I954" s="77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</row>
    <row r="955" spans="1:26" ht="13" x14ac:dyDescent="0.15">
      <c r="A955" s="70"/>
      <c r="B955" s="77"/>
      <c r="C955" s="70"/>
      <c r="D955" s="70"/>
      <c r="E955" s="70"/>
      <c r="F955" s="70"/>
      <c r="G955" s="70"/>
      <c r="H955" s="70"/>
      <c r="I955" s="77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</row>
    <row r="956" spans="1:26" ht="13" x14ac:dyDescent="0.15">
      <c r="A956" s="70"/>
      <c r="B956" s="77"/>
      <c r="C956" s="70"/>
      <c r="D956" s="70"/>
      <c r="E956" s="70"/>
      <c r="F956" s="70"/>
      <c r="G956" s="70"/>
      <c r="H956" s="70"/>
      <c r="I956" s="77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</row>
    <row r="957" spans="1:26" ht="13" x14ac:dyDescent="0.15">
      <c r="A957" s="70"/>
      <c r="B957" s="77"/>
      <c r="C957" s="70"/>
      <c r="D957" s="70"/>
      <c r="E957" s="70"/>
      <c r="F957" s="70"/>
      <c r="G957" s="70"/>
      <c r="H957" s="70"/>
      <c r="I957" s="77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</row>
    <row r="958" spans="1:26" ht="13" x14ac:dyDescent="0.15">
      <c r="A958" s="70"/>
      <c r="B958" s="77"/>
      <c r="C958" s="70"/>
      <c r="D958" s="70"/>
      <c r="E958" s="70"/>
      <c r="F958" s="70"/>
      <c r="G958" s="70"/>
      <c r="H958" s="70"/>
      <c r="I958" s="77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</row>
    <row r="959" spans="1:26" ht="13" x14ac:dyDescent="0.15">
      <c r="A959" s="70"/>
      <c r="B959" s="77"/>
      <c r="C959" s="70"/>
      <c r="D959" s="70"/>
      <c r="E959" s="70"/>
      <c r="F959" s="70"/>
      <c r="G959" s="70"/>
      <c r="H959" s="70"/>
      <c r="I959" s="77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</row>
    <row r="960" spans="1:26" ht="13" x14ac:dyDescent="0.15">
      <c r="A960" s="70"/>
      <c r="B960" s="77"/>
      <c r="C960" s="70"/>
      <c r="D960" s="70"/>
      <c r="E960" s="70"/>
      <c r="F960" s="70"/>
      <c r="G960" s="70"/>
      <c r="H960" s="70"/>
      <c r="I960" s="77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</row>
    <row r="961" spans="1:26" ht="13" x14ac:dyDescent="0.15">
      <c r="A961" s="70"/>
      <c r="B961" s="77"/>
      <c r="C961" s="70"/>
      <c r="D961" s="70"/>
      <c r="E961" s="70"/>
      <c r="F961" s="70"/>
      <c r="G961" s="70"/>
      <c r="H961" s="70"/>
      <c r="I961" s="77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</row>
    <row r="962" spans="1:26" ht="13" x14ac:dyDescent="0.15">
      <c r="A962" s="70"/>
      <c r="B962" s="77"/>
      <c r="C962" s="70"/>
      <c r="D962" s="70"/>
      <c r="E962" s="70"/>
      <c r="F962" s="70"/>
      <c r="G962" s="70"/>
      <c r="H962" s="70"/>
      <c r="I962" s="77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</row>
    <row r="963" spans="1:26" ht="13" x14ac:dyDescent="0.15">
      <c r="A963" s="70"/>
      <c r="B963" s="77"/>
      <c r="C963" s="70"/>
      <c r="D963" s="70"/>
      <c r="E963" s="70"/>
      <c r="F963" s="70"/>
      <c r="G963" s="70"/>
      <c r="H963" s="70"/>
      <c r="I963" s="77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</row>
    <row r="964" spans="1:26" ht="13" x14ac:dyDescent="0.15">
      <c r="A964" s="70"/>
      <c r="B964" s="77"/>
      <c r="C964" s="70"/>
      <c r="D964" s="70"/>
      <c r="E964" s="70"/>
      <c r="F964" s="70"/>
      <c r="G964" s="70"/>
      <c r="H964" s="70"/>
      <c r="I964" s="77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</row>
    <row r="965" spans="1:26" ht="13" x14ac:dyDescent="0.15">
      <c r="A965" s="70"/>
      <c r="B965" s="77"/>
      <c r="C965" s="70"/>
      <c r="D965" s="70"/>
      <c r="E965" s="70"/>
      <c r="F965" s="70"/>
      <c r="G965" s="70"/>
      <c r="H965" s="70"/>
      <c r="I965" s="77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</row>
    <row r="966" spans="1:26" ht="13" x14ac:dyDescent="0.15">
      <c r="A966" s="70"/>
      <c r="B966" s="77"/>
      <c r="C966" s="70"/>
      <c r="D966" s="70"/>
      <c r="E966" s="70"/>
      <c r="F966" s="70"/>
      <c r="G966" s="70"/>
      <c r="H966" s="70"/>
      <c r="I966" s="77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</row>
    <row r="967" spans="1:26" ht="13" x14ac:dyDescent="0.15">
      <c r="A967" s="70"/>
      <c r="B967" s="77"/>
      <c r="C967" s="70"/>
      <c r="D967" s="70"/>
      <c r="E967" s="70"/>
      <c r="F967" s="70"/>
      <c r="G967" s="70"/>
      <c r="H967" s="70"/>
      <c r="I967" s="77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</row>
    <row r="968" spans="1:26" ht="13" x14ac:dyDescent="0.15">
      <c r="A968" s="70"/>
      <c r="B968" s="77"/>
      <c r="C968" s="70"/>
      <c r="D968" s="70"/>
      <c r="E968" s="70"/>
      <c r="F968" s="70"/>
      <c r="G968" s="70"/>
      <c r="H968" s="70"/>
      <c r="I968" s="77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</row>
    <row r="969" spans="1:26" ht="13" x14ac:dyDescent="0.15">
      <c r="A969" s="70"/>
      <c r="B969" s="77"/>
      <c r="C969" s="70"/>
      <c r="D969" s="70"/>
      <c r="E969" s="70"/>
      <c r="F969" s="70"/>
      <c r="G969" s="70"/>
      <c r="H969" s="70"/>
      <c r="I969" s="77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</row>
    <row r="970" spans="1:26" ht="13" x14ac:dyDescent="0.15">
      <c r="A970" s="70"/>
      <c r="B970" s="77"/>
      <c r="C970" s="70"/>
      <c r="D970" s="70"/>
      <c r="E970" s="70"/>
      <c r="F970" s="70"/>
      <c r="G970" s="70"/>
      <c r="H970" s="70"/>
      <c r="I970" s="77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</row>
    <row r="971" spans="1:26" ht="13" x14ac:dyDescent="0.15">
      <c r="A971" s="70"/>
      <c r="B971" s="77"/>
      <c r="C971" s="70"/>
      <c r="D971" s="70"/>
      <c r="E971" s="70"/>
      <c r="F971" s="70"/>
      <c r="G971" s="70"/>
      <c r="H971" s="70"/>
      <c r="I971" s="77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</row>
    <row r="972" spans="1:26" ht="13" x14ac:dyDescent="0.15">
      <c r="A972" s="70"/>
      <c r="B972" s="77"/>
      <c r="C972" s="70"/>
      <c r="D972" s="70"/>
      <c r="E972" s="70"/>
      <c r="F972" s="70"/>
      <c r="G972" s="70"/>
      <c r="H972" s="70"/>
      <c r="I972" s="77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</row>
    <row r="973" spans="1:26" ht="13" x14ac:dyDescent="0.15">
      <c r="A973" s="70"/>
      <c r="B973" s="77"/>
      <c r="C973" s="70"/>
      <c r="D973" s="70"/>
      <c r="E973" s="70"/>
      <c r="F973" s="70"/>
      <c r="G973" s="70"/>
      <c r="H973" s="70"/>
      <c r="I973" s="77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</row>
    <row r="974" spans="1:26" ht="13" x14ac:dyDescent="0.15">
      <c r="A974" s="70"/>
      <c r="B974" s="77"/>
      <c r="C974" s="70"/>
      <c r="D974" s="70"/>
      <c r="E974" s="70"/>
      <c r="F974" s="70"/>
      <c r="G974" s="70"/>
      <c r="H974" s="70"/>
      <c r="I974" s="77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</row>
    <row r="975" spans="1:26" ht="13" x14ac:dyDescent="0.15">
      <c r="A975" s="70"/>
      <c r="B975" s="77"/>
      <c r="C975" s="70"/>
      <c r="D975" s="70"/>
      <c r="E975" s="70"/>
      <c r="F975" s="70"/>
      <c r="G975" s="70"/>
      <c r="H975" s="70"/>
      <c r="I975" s="77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</row>
    <row r="976" spans="1:26" ht="13" x14ac:dyDescent="0.15">
      <c r="A976" s="70"/>
      <c r="B976" s="77"/>
      <c r="C976" s="70"/>
      <c r="D976" s="70"/>
      <c r="E976" s="70"/>
      <c r="F976" s="70"/>
      <c r="G976" s="70"/>
      <c r="H976" s="70"/>
      <c r="I976" s="77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</row>
    <row r="977" spans="1:26" ht="13" x14ac:dyDescent="0.15">
      <c r="A977" s="70"/>
      <c r="B977" s="77"/>
      <c r="C977" s="70"/>
      <c r="D977" s="70"/>
      <c r="E977" s="70"/>
      <c r="F977" s="70"/>
      <c r="G977" s="70"/>
      <c r="H977" s="70"/>
      <c r="I977" s="77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</row>
    <row r="978" spans="1:26" ht="13" x14ac:dyDescent="0.15">
      <c r="A978" s="70"/>
      <c r="B978" s="77"/>
      <c r="C978" s="70"/>
      <c r="D978" s="70"/>
      <c r="E978" s="70"/>
      <c r="F978" s="70"/>
      <c r="G978" s="70"/>
      <c r="H978" s="70"/>
      <c r="I978" s="77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</row>
    <row r="979" spans="1:26" ht="13" x14ac:dyDescent="0.15">
      <c r="A979" s="70"/>
      <c r="B979" s="77"/>
      <c r="C979" s="70"/>
      <c r="D979" s="70"/>
      <c r="E979" s="70"/>
      <c r="F979" s="70"/>
      <c r="G979" s="70"/>
      <c r="H979" s="70"/>
      <c r="I979" s="77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</row>
    <row r="980" spans="1:26" ht="13" x14ac:dyDescent="0.15">
      <c r="A980" s="70"/>
      <c r="B980" s="77"/>
      <c r="C980" s="70"/>
      <c r="D980" s="70"/>
      <c r="E980" s="70"/>
      <c r="F980" s="70"/>
      <c r="G980" s="70"/>
      <c r="H980" s="70"/>
      <c r="I980" s="77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</row>
    <row r="981" spans="1:26" ht="13" x14ac:dyDescent="0.15">
      <c r="A981" s="70"/>
      <c r="B981" s="77"/>
      <c r="C981" s="70"/>
      <c r="D981" s="70"/>
      <c r="E981" s="70"/>
      <c r="F981" s="70"/>
      <c r="G981" s="70"/>
      <c r="H981" s="70"/>
      <c r="I981" s="77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</row>
    <row r="982" spans="1:26" ht="13" x14ac:dyDescent="0.15">
      <c r="A982" s="70"/>
      <c r="B982" s="77"/>
      <c r="C982" s="70"/>
      <c r="D982" s="70"/>
      <c r="E982" s="70"/>
      <c r="F982" s="70"/>
      <c r="G982" s="70"/>
      <c r="H982" s="70"/>
      <c r="I982" s="77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</row>
    <row r="983" spans="1:26" ht="13" x14ac:dyDescent="0.15">
      <c r="A983" s="70"/>
      <c r="B983" s="77"/>
      <c r="C983" s="70"/>
      <c r="D983" s="70"/>
      <c r="E983" s="70"/>
      <c r="F983" s="70"/>
      <c r="G983" s="70"/>
      <c r="H983" s="70"/>
      <c r="I983" s="77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</row>
    <row r="984" spans="1:26" ht="13" x14ac:dyDescent="0.15">
      <c r="A984" s="70"/>
      <c r="B984" s="77"/>
      <c r="C984" s="70"/>
      <c r="D984" s="70"/>
      <c r="E984" s="70"/>
      <c r="F984" s="70"/>
      <c r="G984" s="70"/>
      <c r="H984" s="70"/>
      <c r="I984" s="77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</row>
    <row r="985" spans="1:26" ht="13" x14ac:dyDescent="0.15">
      <c r="A985" s="70"/>
      <c r="B985" s="77"/>
      <c r="C985" s="70"/>
      <c r="D985" s="70"/>
      <c r="E985" s="70"/>
      <c r="F985" s="70"/>
      <c r="G985" s="70"/>
      <c r="H985" s="70"/>
      <c r="I985" s="77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</row>
    <row r="986" spans="1:26" ht="13" x14ac:dyDescent="0.15">
      <c r="A986" s="70"/>
      <c r="B986" s="77"/>
      <c r="C986" s="70"/>
      <c r="D986" s="70"/>
      <c r="E986" s="70"/>
      <c r="F986" s="70"/>
      <c r="G986" s="70"/>
      <c r="H986" s="70"/>
      <c r="I986" s="77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</row>
    <row r="987" spans="1:26" ht="13" x14ac:dyDescent="0.15">
      <c r="A987" s="70"/>
      <c r="B987" s="77"/>
      <c r="C987" s="70"/>
      <c r="D987" s="70"/>
      <c r="E987" s="70"/>
      <c r="F987" s="70"/>
      <c r="G987" s="70"/>
      <c r="H987" s="70"/>
      <c r="I987" s="77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</row>
    <row r="988" spans="1:26" ht="13" x14ac:dyDescent="0.15">
      <c r="A988" s="70"/>
      <c r="B988" s="77"/>
      <c r="C988" s="70"/>
      <c r="D988" s="70"/>
      <c r="E988" s="70"/>
      <c r="F988" s="70"/>
      <c r="G988" s="70"/>
      <c r="H988" s="70"/>
      <c r="I988" s="77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</row>
    <row r="989" spans="1:26" ht="13" x14ac:dyDescent="0.15">
      <c r="A989" s="70"/>
      <c r="B989" s="77"/>
      <c r="C989" s="70"/>
      <c r="D989" s="70"/>
      <c r="E989" s="70"/>
      <c r="F989" s="70"/>
      <c r="G989" s="70"/>
      <c r="H989" s="70"/>
      <c r="I989" s="77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</row>
    <row r="990" spans="1:26" ht="13" x14ac:dyDescent="0.15">
      <c r="A990" s="70"/>
      <c r="B990" s="77"/>
      <c r="C990" s="70"/>
      <c r="D990" s="70"/>
      <c r="E990" s="70"/>
      <c r="F990" s="70"/>
      <c r="G990" s="70"/>
      <c r="H990" s="70"/>
      <c r="I990" s="77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</row>
    <row r="991" spans="1:26" ht="13" x14ac:dyDescent="0.15">
      <c r="A991" s="70"/>
      <c r="B991" s="77"/>
      <c r="C991" s="70"/>
      <c r="D991" s="70"/>
      <c r="E991" s="70"/>
      <c r="F991" s="70"/>
      <c r="G991" s="70"/>
      <c r="H991" s="70"/>
      <c r="I991" s="77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</row>
    <row r="992" spans="1:26" ht="13" x14ac:dyDescent="0.15">
      <c r="A992" s="70"/>
      <c r="B992" s="77"/>
      <c r="C992" s="70"/>
      <c r="D992" s="70"/>
      <c r="E992" s="70"/>
      <c r="F992" s="70"/>
      <c r="G992" s="70"/>
      <c r="H992" s="70"/>
      <c r="I992" s="77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</row>
    <row r="993" spans="1:26" ht="13" x14ac:dyDescent="0.15">
      <c r="A993" s="70"/>
      <c r="B993" s="77"/>
      <c r="C993" s="70"/>
      <c r="D993" s="70"/>
      <c r="E993" s="70"/>
      <c r="F993" s="70"/>
      <c r="G993" s="70"/>
      <c r="H993" s="70"/>
      <c r="I993" s="77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</row>
    <row r="994" spans="1:26" ht="13" x14ac:dyDescent="0.15">
      <c r="A994" s="70"/>
      <c r="B994" s="77"/>
      <c r="C994" s="70"/>
      <c r="D994" s="70"/>
      <c r="E994" s="70"/>
      <c r="F994" s="70"/>
      <c r="G994" s="70"/>
      <c r="H994" s="70"/>
      <c r="I994" s="77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</row>
    <row r="995" spans="1:26" ht="13" x14ac:dyDescent="0.15">
      <c r="A995" s="70"/>
      <c r="B995" s="77"/>
      <c r="C995" s="70"/>
      <c r="D995" s="70"/>
      <c r="E995" s="70"/>
      <c r="F995" s="70"/>
      <c r="G995" s="70"/>
      <c r="H995" s="70"/>
      <c r="I995" s="77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</row>
    <row r="996" spans="1:26" ht="13" x14ac:dyDescent="0.15">
      <c r="A996" s="70"/>
      <c r="B996" s="77"/>
      <c r="C996" s="70"/>
      <c r="D996" s="70"/>
      <c r="E996" s="70"/>
      <c r="F996" s="70"/>
      <c r="G996" s="70"/>
      <c r="H996" s="70"/>
      <c r="I996" s="77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</row>
    <row r="997" spans="1:26" ht="13" x14ac:dyDescent="0.15">
      <c r="A997" s="70"/>
      <c r="B997" s="77"/>
      <c r="C997" s="70"/>
      <c r="D997" s="70"/>
      <c r="E997" s="70"/>
      <c r="F997" s="70"/>
      <c r="G997" s="70"/>
      <c r="H997" s="70"/>
      <c r="I997" s="77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</row>
    <row r="998" spans="1:26" ht="13" x14ac:dyDescent="0.15">
      <c r="A998" s="70"/>
      <c r="B998" s="77"/>
      <c r="C998" s="70"/>
      <c r="D998" s="70"/>
      <c r="E998" s="70"/>
      <c r="F998" s="70"/>
      <c r="G998" s="70"/>
      <c r="H998" s="70"/>
      <c r="I998" s="77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</row>
    <row r="999" spans="1:26" ht="13" x14ac:dyDescent="0.15">
      <c r="A999" s="70"/>
      <c r="B999" s="77"/>
      <c r="C999" s="70"/>
      <c r="D999" s="70"/>
      <c r="E999" s="70"/>
      <c r="F999" s="70"/>
      <c r="G999" s="70"/>
      <c r="H999" s="70"/>
      <c r="I999" s="77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</row>
    <row r="1000" spans="1:26" ht="13" x14ac:dyDescent="0.15">
      <c r="A1000" s="70"/>
      <c r="B1000" s="77"/>
      <c r="C1000" s="70"/>
      <c r="D1000" s="70"/>
      <c r="E1000" s="70"/>
      <c r="F1000" s="70"/>
      <c r="G1000" s="70"/>
      <c r="H1000" s="70"/>
      <c r="I1000" s="77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B999"/>
  <sheetViews>
    <sheetView workbookViewId="0"/>
  </sheetViews>
  <sheetFormatPr baseColWidth="10" defaultColWidth="14.5" defaultRowHeight="15.75" customHeight="1" x14ac:dyDescent="0.15"/>
  <cols>
    <col min="1" max="1" width="14" customWidth="1"/>
    <col min="2" max="2" width="31.1640625" customWidth="1"/>
    <col min="4" max="4" width="34.1640625" hidden="1" customWidth="1"/>
    <col min="5" max="6" width="14.5" hidden="1"/>
    <col min="7" max="7" width="26.33203125" hidden="1" customWidth="1"/>
    <col min="8" max="8" width="50" hidden="1" customWidth="1"/>
    <col min="9" max="9" width="11.5" customWidth="1"/>
    <col min="10" max="10" width="13" customWidth="1"/>
  </cols>
  <sheetData>
    <row r="1" spans="1:28" ht="26" x14ac:dyDescent="0.15">
      <c r="A1" s="9" t="s">
        <v>0</v>
      </c>
      <c r="B1" s="9" t="s">
        <v>2</v>
      </c>
      <c r="C1" s="9" t="s">
        <v>3</v>
      </c>
      <c r="D1" s="10" t="s">
        <v>12</v>
      </c>
      <c r="E1" s="9" t="s">
        <v>13</v>
      </c>
      <c r="F1" s="12" t="s">
        <v>14</v>
      </c>
      <c r="G1" s="9" t="s">
        <v>15</v>
      </c>
      <c r="H1" s="9" t="s">
        <v>10</v>
      </c>
      <c r="I1" s="79" t="s">
        <v>16</v>
      </c>
      <c r="J1" s="12" t="s">
        <v>17</v>
      </c>
      <c r="K1" s="80" t="s">
        <v>103</v>
      </c>
      <c r="L1" s="16"/>
      <c r="M1" s="16"/>
      <c r="N1" s="16"/>
      <c r="O1" s="16"/>
      <c r="P1" s="16"/>
      <c r="Q1" s="16"/>
      <c r="R1" s="16"/>
      <c r="S1" s="16"/>
      <c r="T1" s="16"/>
      <c r="U1" s="81"/>
      <c r="V1" s="81"/>
      <c r="W1" s="81"/>
      <c r="X1" s="81"/>
      <c r="Y1" s="81"/>
      <c r="Z1" s="81"/>
      <c r="AA1" s="81"/>
      <c r="AB1" s="81"/>
    </row>
    <row r="2" spans="1:28" ht="50.25" customHeight="1" x14ac:dyDescent="0.15">
      <c r="A2" s="82" t="s">
        <v>11</v>
      </c>
      <c r="B2" s="83" t="str">
        <f>IFERROR(VLOOKUP($A2,#REF!,2,0),"-")</f>
        <v>-</v>
      </c>
      <c r="C2" s="84" t="str">
        <f>IFERROR(VLOOKUP($A2,#REF!,3,0),"-")</f>
        <v>-</v>
      </c>
      <c r="D2" s="85" t="str">
        <f>IFERROR(VLOOKUP($A2,#REF!,4,0),"-")</f>
        <v>-</v>
      </c>
      <c r="E2" s="84" t="str">
        <f>IFERROR(VLOOKUP($A2,#REF!,5,0),"-")</f>
        <v>-</v>
      </c>
      <c r="F2" s="86">
        <v>11700</v>
      </c>
      <c r="G2" s="85" t="s">
        <v>21</v>
      </c>
      <c r="H2" s="85" t="s">
        <v>27</v>
      </c>
      <c r="I2" s="87">
        <v>2</v>
      </c>
      <c r="J2" s="86">
        <f t="shared" ref="J2:J16" si="0">IFERROR(I2*F2,"-")</f>
        <v>23400</v>
      </c>
      <c r="K2" s="88" t="s">
        <v>104</v>
      </c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50.25" customHeight="1" x14ac:dyDescent="0.15">
      <c r="A3" s="90" t="s">
        <v>23</v>
      </c>
      <c r="B3" s="91" t="str">
        <f>IFERROR(VLOOKUP($A3,#REF!,2,0),"-")</f>
        <v>-</v>
      </c>
      <c r="C3" s="92" t="str">
        <f>IFERROR(VLOOKUP($A3,#REF!,3,0),"-")</f>
        <v>-</v>
      </c>
      <c r="D3" s="93" t="str">
        <f>IFERROR(VLOOKUP($A3,#REF!,4,0),"-")</f>
        <v>-</v>
      </c>
      <c r="E3" s="92" t="str">
        <f>IFERROR(VLOOKUP($A3,#REF!,5,0),"-")</f>
        <v>-</v>
      </c>
      <c r="F3" s="94">
        <v>26300</v>
      </c>
      <c r="G3" s="93" t="s">
        <v>21</v>
      </c>
      <c r="H3" s="93" t="s">
        <v>27</v>
      </c>
      <c r="I3" s="95">
        <v>2</v>
      </c>
      <c r="J3" s="94">
        <f t="shared" si="0"/>
        <v>52600</v>
      </c>
      <c r="K3" s="88" t="s">
        <v>104</v>
      </c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ht="50.25" customHeight="1" x14ac:dyDescent="0.15">
      <c r="A4" s="90" t="s">
        <v>25</v>
      </c>
      <c r="B4" s="91" t="str">
        <f>IFERROR(VLOOKUP($A4,#REF!,2,0),"-")</f>
        <v>-</v>
      </c>
      <c r="C4" s="92" t="str">
        <f>IFERROR(VLOOKUP($A4,#REF!,3,0),"-")</f>
        <v>-</v>
      </c>
      <c r="D4" s="93" t="str">
        <f>IFERROR(VLOOKUP($A4,#REF!,4,0),"-")</f>
        <v>-</v>
      </c>
      <c r="E4" s="92" t="str">
        <f>IFERROR(VLOOKUP($A4,#REF!,5,0),"-")</f>
        <v>-</v>
      </c>
      <c r="F4" s="94">
        <v>108900</v>
      </c>
      <c r="G4" s="93" t="s">
        <v>29</v>
      </c>
      <c r="H4" s="93" t="s">
        <v>30</v>
      </c>
      <c r="I4" s="95">
        <v>1</v>
      </c>
      <c r="J4" s="94">
        <f t="shared" si="0"/>
        <v>108900</v>
      </c>
      <c r="K4" s="88" t="s">
        <v>104</v>
      </c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</row>
    <row r="5" spans="1:28" ht="50.25" customHeight="1" x14ac:dyDescent="0.15">
      <c r="A5" s="96" t="s">
        <v>32</v>
      </c>
      <c r="B5" s="91" t="str">
        <f>IFERROR(VLOOKUP($A5,#REF!,2,0),"-")</f>
        <v>-</v>
      </c>
      <c r="C5" s="92" t="str">
        <f>IFERROR(VLOOKUP($A5,#REF!,3,0),"-")</f>
        <v>-</v>
      </c>
      <c r="D5" s="93" t="str">
        <f>IFERROR(VLOOKUP($A5,#REF!,4,0),"-")</f>
        <v>-</v>
      </c>
      <c r="E5" s="92" t="str">
        <f>IFERROR(VLOOKUP($A5,#REF!,5,0),"-")</f>
        <v>-</v>
      </c>
      <c r="F5" s="94">
        <v>56600</v>
      </c>
      <c r="G5" s="93" t="str">
        <f>IFERROR(VLOOKUP($A5,#REF!,7,0),"-")</f>
        <v>-</v>
      </c>
      <c r="H5" s="93" t="str">
        <f>IFERROR(VLOOKUP($A5,#REF!,8,0),"-")</f>
        <v>-</v>
      </c>
      <c r="I5" s="95">
        <v>1</v>
      </c>
      <c r="J5" s="94">
        <f t="shared" si="0"/>
        <v>56600</v>
      </c>
      <c r="K5" s="88" t="s">
        <v>104</v>
      </c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</row>
    <row r="6" spans="1:28" ht="50.25" customHeight="1" x14ac:dyDescent="0.15">
      <c r="A6" s="96" t="s">
        <v>34</v>
      </c>
      <c r="B6" s="91" t="str">
        <f>IFERROR(VLOOKUP($A6,#REF!,2,0),"-")</f>
        <v>-</v>
      </c>
      <c r="C6" s="92" t="str">
        <f>IFERROR(VLOOKUP($A6,#REF!,3,0),"-")</f>
        <v>-</v>
      </c>
      <c r="D6" s="93" t="str">
        <f>IFERROR(VLOOKUP($A6,#REF!,4,0),"-")</f>
        <v>-</v>
      </c>
      <c r="E6" s="92" t="str">
        <f>IFERROR(VLOOKUP($A6,#REF!,5,0),"-")</f>
        <v>-</v>
      </c>
      <c r="F6" s="94">
        <f>10500*1.2</f>
        <v>12600</v>
      </c>
      <c r="G6" s="93" t="str">
        <f>IFERROR(VLOOKUP($A6,#REF!,7,0),"-")</f>
        <v>-</v>
      </c>
      <c r="H6" s="93" t="str">
        <f>IFERROR(VLOOKUP($A6,#REF!,8,0),"-")</f>
        <v>-</v>
      </c>
      <c r="I6" s="97">
        <v>1</v>
      </c>
      <c r="J6" s="94">
        <f t="shared" si="0"/>
        <v>12600</v>
      </c>
      <c r="K6" s="88" t="s">
        <v>104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</row>
    <row r="7" spans="1:28" ht="50.25" customHeight="1" x14ac:dyDescent="0.15">
      <c r="A7" s="96" t="s">
        <v>35</v>
      </c>
      <c r="B7" s="91" t="str">
        <f>IFERROR(VLOOKUP($A7,#REF!,2,0),"-")</f>
        <v>-</v>
      </c>
      <c r="C7" s="92" t="str">
        <f>IFERROR(VLOOKUP($A7,#REF!,3,0),"-")</f>
        <v>-</v>
      </c>
      <c r="D7" s="93" t="str">
        <f>IFERROR(VLOOKUP($A7,#REF!,4,0),"-")</f>
        <v>-</v>
      </c>
      <c r="E7" s="92" t="str">
        <f>IFERROR(VLOOKUP($A7,#REF!,5,0),"-")</f>
        <v>-</v>
      </c>
      <c r="F7" s="94">
        <v>11132</v>
      </c>
      <c r="G7" s="93" t="str">
        <f>IFERROR(VLOOKUP($A7,#REF!,7,0),"-")</f>
        <v>-</v>
      </c>
      <c r="H7" s="93" t="str">
        <f>IFERROR(VLOOKUP($A7,#REF!,8,0),"-")</f>
        <v>-</v>
      </c>
      <c r="I7" s="95">
        <v>1</v>
      </c>
      <c r="J7" s="94">
        <f t="shared" si="0"/>
        <v>11132</v>
      </c>
      <c r="K7" s="88" t="s">
        <v>104</v>
      </c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</row>
    <row r="8" spans="1:28" ht="50.25" customHeight="1" x14ac:dyDescent="0.15">
      <c r="A8" s="96" t="s">
        <v>36</v>
      </c>
      <c r="B8" s="91" t="str">
        <f>IFERROR(VLOOKUP($A8,#REF!,2,0),"-")</f>
        <v>-</v>
      </c>
      <c r="C8" s="92" t="str">
        <f>IFERROR(VLOOKUP($A8,#REF!,3,0),"-")</f>
        <v>-</v>
      </c>
      <c r="D8" s="93" t="str">
        <f>IFERROR(VLOOKUP($A8,#REF!,4,0),"-")</f>
        <v>-</v>
      </c>
      <c r="E8" s="92" t="str">
        <f>IFERROR(VLOOKUP($A8,#REF!,5,0),"-")</f>
        <v>-</v>
      </c>
      <c r="F8" s="94">
        <v>16129</v>
      </c>
      <c r="G8" s="93" t="str">
        <f>IFERROR(VLOOKUP($A8,#REF!,7,0),"-")</f>
        <v>-</v>
      </c>
      <c r="H8" s="93" t="str">
        <f>IFERROR(VLOOKUP($A8,#REF!,8,0),"-")</f>
        <v>-</v>
      </c>
      <c r="I8" s="95">
        <v>1</v>
      </c>
      <c r="J8" s="94">
        <f t="shared" si="0"/>
        <v>16129</v>
      </c>
      <c r="K8" s="88" t="s">
        <v>104</v>
      </c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</row>
    <row r="9" spans="1:28" ht="50.25" customHeight="1" x14ac:dyDescent="0.15">
      <c r="A9" s="96" t="s">
        <v>33</v>
      </c>
      <c r="B9" s="91" t="str">
        <f>IFERROR(VLOOKUP($A9,#REF!,2,0),"-")</f>
        <v>-</v>
      </c>
      <c r="C9" s="92" t="str">
        <f>IFERROR(VLOOKUP($A9,#REF!,3,0),"-")</f>
        <v>-</v>
      </c>
      <c r="D9" s="93" t="str">
        <f>IFERROR(VLOOKUP($A9,#REF!,4,0),"-")</f>
        <v>-</v>
      </c>
      <c r="E9" s="92" t="str">
        <f>IFERROR(VLOOKUP($A9,#REF!,5,0),"-")</f>
        <v>-</v>
      </c>
      <c r="F9" s="94">
        <v>10200</v>
      </c>
      <c r="G9" s="93" t="str">
        <f>IFERROR(VLOOKUP($A9,#REF!,7,0),"-")</f>
        <v>-</v>
      </c>
      <c r="H9" s="93" t="str">
        <f>IFERROR(VLOOKUP($A9,#REF!,8,0),"-")</f>
        <v>-</v>
      </c>
      <c r="I9" s="95">
        <v>1</v>
      </c>
      <c r="J9" s="94">
        <f t="shared" si="0"/>
        <v>10200</v>
      </c>
      <c r="K9" s="88" t="s">
        <v>104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</row>
    <row r="10" spans="1:28" ht="50.25" customHeight="1" x14ac:dyDescent="0.15">
      <c r="A10" s="96" t="s">
        <v>34</v>
      </c>
      <c r="B10" s="91" t="str">
        <f>IFERROR(VLOOKUP($A10,#REF!,2,0),"-")</f>
        <v>-</v>
      </c>
      <c r="C10" s="92" t="str">
        <f>IFERROR(VLOOKUP($A10,#REF!,3,0),"-")</f>
        <v>-</v>
      </c>
      <c r="D10" s="93" t="str">
        <f>IFERROR(VLOOKUP($A10,#REF!,4,0),"-")</f>
        <v>-</v>
      </c>
      <c r="E10" s="92" t="str">
        <f>IFERROR(VLOOKUP($A10,#REF!,5,0),"-")</f>
        <v>-</v>
      </c>
      <c r="F10" s="94">
        <v>11132</v>
      </c>
      <c r="G10" s="93" t="str">
        <f>IFERROR(VLOOKUP($A10,#REF!,7,0),"-")</f>
        <v>-</v>
      </c>
      <c r="H10" s="93" t="str">
        <f>IFERROR(VLOOKUP($A10,#REF!,8,0),"-")</f>
        <v>-</v>
      </c>
      <c r="I10" s="95">
        <v>1</v>
      </c>
      <c r="J10" s="94">
        <f t="shared" si="0"/>
        <v>11132</v>
      </c>
      <c r="K10" s="88" t="s">
        <v>104</v>
      </c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</row>
    <row r="11" spans="1:28" ht="50.25" customHeight="1" x14ac:dyDescent="0.15">
      <c r="A11" s="96" t="s">
        <v>39</v>
      </c>
      <c r="B11" s="91" t="str">
        <f>IFERROR(VLOOKUP($A11,#REF!,2,0),"-")</f>
        <v>-</v>
      </c>
      <c r="C11" s="92" t="str">
        <f>IFERROR(VLOOKUP($A11,#REF!,3,0),"-")</f>
        <v>-</v>
      </c>
      <c r="D11" s="93" t="str">
        <f>IFERROR(VLOOKUP($A11,#REF!,4,0),"-")</f>
        <v>-</v>
      </c>
      <c r="E11" s="92" t="str">
        <f>IFERROR(VLOOKUP($A11,#REF!,5,0),"-")</f>
        <v>-</v>
      </c>
      <c r="F11" s="94">
        <v>10800</v>
      </c>
      <c r="G11" s="93" t="str">
        <f>IFERROR(VLOOKUP($A11,#REF!,7,0),"-")</f>
        <v>-</v>
      </c>
      <c r="H11" s="93" t="str">
        <f>IFERROR(VLOOKUP($A11,#REF!,8,0),"-")</f>
        <v>-</v>
      </c>
      <c r="I11" s="95">
        <v>1</v>
      </c>
      <c r="J11" s="94">
        <f t="shared" si="0"/>
        <v>10800</v>
      </c>
      <c r="K11" s="88" t="s">
        <v>104</v>
      </c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50.25" customHeight="1" x14ac:dyDescent="0.15">
      <c r="A12" s="96" t="s">
        <v>22</v>
      </c>
      <c r="B12" s="91" t="str">
        <f>IFERROR(VLOOKUP($A12,#REF!,2,0),"-")</f>
        <v>-</v>
      </c>
      <c r="C12" s="92" t="str">
        <f>IFERROR(VLOOKUP($A12,#REF!,3,0),"-")</f>
        <v>-</v>
      </c>
      <c r="D12" s="93" t="str">
        <f>IFERROR(VLOOKUP($A12,#REF!,4,0),"-")</f>
        <v>-</v>
      </c>
      <c r="E12" s="92" t="str">
        <f>IFERROR(VLOOKUP($A12,#REF!,5,0),"-")</f>
        <v>-</v>
      </c>
      <c r="F12" s="94">
        <v>32900</v>
      </c>
      <c r="G12" s="93" t="str">
        <f>IFERROR(VLOOKUP($A12,#REF!,7,0),"-")</f>
        <v>-</v>
      </c>
      <c r="H12" s="93" t="str">
        <f>IFERROR(VLOOKUP($A12,#REF!,8,0),"-")</f>
        <v>-</v>
      </c>
      <c r="I12" s="95">
        <v>2</v>
      </c>
      <c r="J12" s="94">
        <f t="shared" si="0"/>
        <v>65800</v>
      </c>
      <c r="K12" s="88" t="s">
        <v>104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50.25" customHeight="1" x14ac:dyDescent="0.15">
      <c r="A13" s="98" t="s">
        <v>42</v>
      </c>
      <c r="B13" s="91" t="e">
        <f ca="1">image("https://d15hskelek1ce9.cloudfront.net/cs/p/019179/312434_600x600.jpg")</f>
        <v>#NAME?</v>
      </c>
      <c r="C13" s="92" t="s">
        <v>43</v>
      </c>
      <c r="D13" s="93" t="s">
        <v>62</v>
      </c>
      <c r="E13" s="92" t="s">
        <v>63</v>
      </c>
      <c r="F13" s="94">
        <v>26500</v>
      </c>
      <c r="G13" s="99" t="s">
        <v>44</v>
      </c>
      <c r="H13" s="93" t="s">
        <v>64</v>
      </c>
      <c r="I13" s="95">
        <v>2</v>
      </c>
      <c r="J13" s="94">
        <f t="shared" si="0"/>
        <v>53000</v>
      </c>
      <c r="K13" s="88" t="s">
        <v>104</v>
      </c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50.25" customHeight="1" x14ac:dyDescent="0.15">
      <c r="A14" s="100" t="s">
        <v>47</v>
      </c>
      <c r="B14" s="91" t="str">
        <f>IFERROR(VLOOKUP($A14,#REF!,2,0),"-")</f>
        <v>-</v>
      </c>
      <c r="C14" s="92" t="str">
        <f>IFERROR(VLOOKUP($A14,#REF!,3,0),"-")</f>
        <v>-</v>
      </c>
      <c r="D14" s="93" t="str">
        <f>IFERROR(VLOOKUP($A14,#REF!,4,0),"-")</f>
        <v>-</v>
      </c>
      <c r="E14" s="92" t="str">
        <f>IFERROR(VLOOKUP($A14,#REF!,5,0),"-")</f>
        <v>-</v>
      </c>
      <c r="F14" s="94">
        <v>11200</v>
      </c>
      <c r="G14" s="93" t="str">
        <f>IFERROR(VLOOKUP($A14,#REF!,7,0),"-")</f>
        <v>-</v>
      </c>
      <c r="H14" s="93" t="str">
        <f>IFERROR(VLOOKUP($A14,#REF!,8,0),"-")</f>
        <v>-</v>
      </c>
      <c r="I14" s="95">
        <v>2</v>
      </c>
      <c r="J14" s="94">
        <f t="shared" si="0"/>
        <v>22400</v>
      </c>
      <c r="K14" s="88" t="s">
        <v>104</v>
      </c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50.25" customHeight="1" x14ac:dyDescent="0.15">
      <c r="A15" s="100" t="s">
        <v>45</v>
      </c>
      <c r="B15" s="91" t="str">
        <f>IFERROR(VLOOKUP($A15,#REF!,2,0),"-")</f>
        <v>-</v>
      </c>
      <c r="C15" s="92" t="str">
        <f>IFERROR(VLOOKUP($A15,#REF!,3,0),"-")</f>
        <v>-</v>
      </c>
      <c r="D15" s="93" t="str">
        <f>IFERROR(VLOOKUP($A15,#REF!,4,0),"-")</f>
        <v>-</v>
      </c>
      <c r="E15" s="92" t="str">
        <f>IFERROR(VLOOKUP($A15,#REF!,5,0),"-")</f>
        <v>-</v>
      </c>
      <c r="F15" s="94">
        <v>12300</v>
      </c>
      <c r="G15" s="93" t="str">
        <f>IFERROR(VLOOKUP($A15,#REF!,7,0),"-")</f>
        <v>-</v>
      </c>
      <c r="H15" s="93" t="str">
        <f>IFERROR(VLOOKUP($A15,#REF!,8,0),"-")</f>
        <v>-</v>
      </c>
      <c r="I15" s="95">
        <v>2</v>
      </c>
      <c r="J15" s="94">
        <f t="shared" si="0"/>
        <v>24600</v>
      </c>
      <c r="K15" s="88" t="s">
        <v>104</v>
      </c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ht="50.25" customHeight="1" x14ac:dyDescent="0.15">
      <c r="A16" s="101" t="s">
        <v>106</v>
      </c>
      <c r="B16" s="91"/>
      <c r="C16" s="102" t="s">
        <v>54</v>
      </c>
      <c r="D16" s="93" t="s">
        <v>96</v>
      </c>
      <c r="E16" s="92" t="s">
        <v>74</v>
      </c>
      <c r="F16" s="94">
        <v>610000</v>
      </c>
      <c r="G16" s="93" t="s">
        <v>55</v>
      </c>
      <c r="H16" s="93" t="s">
        <v>98</v>
      </c>
      <c r="I16" s="95">
        <v>1</v>
      </c>
      <c r="J16" s="94">
        <f t="shared" si="0"/>
        <v>610000</v>
      </c>
      <c r="K16" s="88" t="s">
        <v>104</v>
      </c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ht="50.25" customHeight="1" x14ac:dyDescent="0.15">
      <c r="A17" s="103" t="s">
        <v>23</v>
      </c>
      <c r="B17" s="104" t="str">
        <f>IFERROR(VLOOKUP($A17,#REF!,2,0),"-")</f>
        <v>-</v>
      </c>
      <c r="C17" s="105" t="str">
        <f>IFERROR(VLOOKUP($A17,#REF!,3,0),"-")</f>
        <v>-</v>
      </c>
      <c r="D17" s="106" t="str">
        <f>IFERROR(VLOOKUP($A17,#REF!,4,0),"-")</f>
        <v>-</v>
      </c>
      <c r="E17" s="105" t="str">
        <f>IFERROR(VLOOKUP($A17,#REF!,5,0),"-")</f>
        <v>-</v>
      </c>
      <c r="F17" s="107">
        <v>21000</v>
      </c>
      <c r="G17" s="108" t="s">
        <v>26</v>
      </c>
      <c r="H17" s="108" t="s">
        <v>27</v>
      </c>
      <c r="I17" s="109">
        <v>1</v>
      </c>
      <c r="J17" s="107">
        <f>I17*F17</f>
        <v>21000</v>
      </c>
      <c r="K17" s="88" t="s">
        <v>107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50.25" customHeight="1" x14ac:dyDescent="0.15">
      <c r="A18" s="103" t="s">
        <v>11</v>
      </c>
      <c r="B18" s="104" t="str">
        <f>IFERROR(VLOOKUP($A18,#REF!,2,0),"-")</f>
        <v>-</v>
      </c>
      <c r="C18" s="105" t="str">
        <f>IFERROR(VLOOKUP($A18,#REF!,3,0),"-")</f>
        <v>-</v>
      </c>
      <c r="D18" s="106" t="str">
        <f>IFERROR(VLOOKUP($A18,#REF!,4,0),"-")</f>
        <v>-</v>
      </c>
      <c r="E18" s="105" t="str">
        <f>IFERROR(VLOOKUP($A18,#REF!,5,0),"-")</f>
        <v>-</v>
      </c>
      <c r="F18" s="107">
        <v>11700</v>
      </c>
      <c r="G18" s="108" t="s">
        <v>21</v>
      </c>
      <c r="H18" s="108" t="s">
        <v>27</v>
      </c>
      <c r="I18" s="109">
        <v>2</v>
      </c>
      <c r="J18" s="107">
        <f>IFERROR(I18*F18,"-")</f>
        <v>23400</v>
      </c>
      <c r="K18" s="88" t="s">
        <v>107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50.25" customHeight="1" x14ac:dyDescent="0.15">
      <c r="A19" s="103" t="s">
        <v>25</v>
      </c>
      <c r="B19" s="104" t="str">
        <f>IFERROR(VLOOKUP($A19,#REF!,2,0),"-")</f>
        <v>-</v>
      </c>
      <c r="C19" s="105" t="str">
        <f>IFERROR(VLOOKUP($A19,#REF!,3,0),"-")</f>
        <v>-</v>
      </c>
      <c r="D19" s="106" t="str">
        <f>IFERROR(VLOOKUP($A19,#REF!,4,0),"-")</f>
        <v>-</v>
      </c>
      <c r="E19" s="105" t="str">
        <f>IFERROR(VLOOKUP($A19,#REF!,5,0),"-")</f>
        <v>-</v>
      </c>
      <c r="F19" s="107">
        <v>72000</v>
      </c>
      <c r="G19" s="108" t="s">
        <v>29</v>
      </c>
      <c r="H19" s="108" t="s">
        <v>30</v>
      </c>
      <c r="I19" s="109">
        <v>1</v>
      </c>
      <c r="J19" s="107">
        <f t="shared" ref="J19:J20" si="1">I19*F19</f>
        <v>72000</v>
      </c>
      <c r="K19" s="88" t="s">
        <v>107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50.25" customHeight="1" x14ac:dyDescent="0.15">
      <c r="A20" s="103" t="s">
        <v>33</v>
      </c>
      <c r="B20" s="104" t="str">
        <f>IFERROR(VLOOKUP($A20,#REF!,2,0),"-")</f>
        <v>-</v>
      </c>
      <c r="C20" s="105" t="str">
        <f>IFERROR(VLOOKUP($A20,#REF!,3,0),"-")</f>
        <v>-</v>
      </c>
      <c r="D20" s="106" t="str">
        <f>IFERROR(VLOOKUP($A20,#REF!,4,0),"-")</f>
        <v>-</v>
      </c>
      <c r="E20" s="105" t="str">
        <f>IFERROR(VLOOKUP($A20,#REF!,5,0),"-")</f>
        <v>-</v>
      </c>
      <c r="F20" s="107">
        <v>8500</v>
      </c>
      <c r="G20" s="108" t="str">
        <f>IFERROR(VLOOKUP($A20,#REF!,7,0),"-")</f>
        <v>-</v>
      </c>
      <c r="H20" s="108" t="str">
        <f>IFERROR(VLOOKUP($A20,#REF!,8,0),"-")</f>
        <v>-</v>
      </c>
      <c r="I20" s="109">
        <v>1</v>
      </c>
      <c r="J20" s="107">
        <f t="shared" si="1"/>
        <v>8500</v>
      </c>
      <c r="K20" s="88" t="s">
        <v>107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50.25" customHeight="1" x14ac:dyDescent="0.15">
      <c r="A21" s="103" t="s">
        <v>34</v>
      </c>
      <c r="B21" s="104" t="str">
        <f>IFERROR(VLOOKUP($A21,#REF!,2,0),"-")</f>
        <v>-</v>
      </c>
      <c r="C21" s="105" t="str">
        <f>IFERROR(VLOOKUP($A21,#REF!,3,0),"-")</f>
        <v>-</v>
      </c>
      <c r="D21" s="106" t="str">
        <f>IFERROR(VLOOKUP($A21,#REF!,4,0),"-")</f>
        <v>-</v>
      </c>
      <c r="E21" s="105" t="str">
        <f>IFERROR(VLOOKUP($A21,#REF!,5,0),"-")</f>
        <v>-</v>
      </c>
      <c r="F21" s="107">
        <v>15500</v>
      </c>
      <c r="G21" s="108" t="str">
        <f>IFERROR(VLOOKUP($A21,#REF!,7,0),"-")</f>
        <v>-</v>
      </c>
      <c r="H21" s="108" t="str">
        <f>IFERROR(VLOOKUP($A21,#REF!,8,0),"-")</f>
        <v>-</v>
      </c>
      <c r="I21" s="109">
        <v>1</v>
      </c>
      <c r="J21" s="107">
        <f>F21*I21</f>
        <v>15500</v>
      </c>
      <c r="K21" s="88" t="s">
        <v>107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50.25" customHeight="1" x14ac:dyDescent="0.15">
      <c r="A22" s="103" t="s">
        <v>32</v>
      </c>
      <c r="B22" s="104" t="str">
        <f>IFERROR(VLOOKUP($A22,#REF!,2,0),"-")</f>
        <v>-</v>
      </c>
      <c r="C22" s="105" t="str">
        <f>IFERROR(VLOOKUP($A22,#REF!,3,0),"-")</f>
        <v>-</v>
      </c>
      <c r="D22" s="106" t="str">
        <f>IFERROR(VLOOKUP($A22,#REF!,4,0),"-")</f>
        <v>-</v>
      </c>
      <c r="E22" s="105" t="str">
        <f>IFERROR(VLOOKUP($A22,#REF!,5,0),"-")</f>
        <v>-</v>
      </c>
      <c r="F22" s="107">
        <v>50000</v>
      </c>
      <c r="G22" s="108" t="str">
        <f>IFERROR(VLOOKUP($A22,#REF!,7,0),"-")</f>
        <v>-</v>
      </c>
      <c r="H22" s="108" t="str">
        <f>IFERROR(VLOOKUP($A22,#REF!,8,0),"-")</f>
        <v>-</v>
      </c>
      <c r="I22" s="109">
        <v>1</v>
      </c>
      <c r="J22" s="107">
        <f t="shared" ref="J22:J23" si="2">I22*F22</f>
        <v>50000</v>
      </c>
      <c r="K22" s="88" t="s">
        <v>107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8" ht="50.25" customHeight="1" x14ac:dyDescent="0.15">
      <c r="A23" s="103" t="s">
        <v>36</v>
      </c>
      <c r="B23" s="104" t="str">
        <f>IFERROR(VLOOKUP($A23,#REF!,2,0),"-")</f>
        <v>-</v>
      </c>
      <c r="C23" s="105" t="str">
        <f>IFERROR(VLOOKUP($A23,#REF!,3,0),"-")</f>
        <v>-</v>
      </c>
      <c r="D23" s="106" t="str">
        <f>IFERROR(VLOOKUP($A23,#REF!,4,0),"-")</f>
        <v>-</v>
      </c>
      <c r="E23" s="105" t="str">
        <f>IFERROR(VLOOKUP($A23,#REF!,5,0),"-")</f>
        <v>-</v>
      </c>
      <c r="F23" s="107">
        <v>16129</v>
      </c>
      <c r="G23" s="108" t="str">
        <f>IFERROR(VLOOKUP($A23,#REF!,7,0),"-")</f>
        <v>-</v>
      </c>
      <c r="H23" s="108" t="str">
        <f>IFERROR(VLOOKUP($A23,#REF!,8,0),"-")</f>
        <v>-</v>
      </c>
      <c r="I23" s="109">
        <v>1</v>
      </c>
      <c r="J23" s="107">
        <f t="shared" si="2"/>
        <v>16129</v>
      </c>
      <c r="K23" s="88" t="s">
        <v>107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8" ht="50.25" customHeight="1" x14ac:dyDescent="0.15">
      <c r="A24" s="103" t="s">
        <v>35</v>
      </c>
      <c r="B24" s="104" t="e">
        <f ca="1">image("https://factor-r.com.ua/image/cache/449a3524b3104fb1858e172cf9c95798.jpg")</f>
        <v>#NAME?</v>
      </c>
      <c r="C24" s="105" t="str">
        <f>IFERROR(VLOOKUP($A24,#REF!,3,0),"-")</f>
        <v>-</v>
      </c>
      <c r="D24" s="106" t="s">
        <v>108</v>
      </c>
      <c r="E24" s="105" t="s">
        <v>71</v>
      </c>
      <c r="F24" s="107">
        <v>1</v>
      </c>
      <c r="G24" s="108">
        <v>11490</v>
      </c>
      <c r="H24" s="108">
        <f t="shared" ref="H24:H25" si="3">F24*G24</f>
        <v>11490</v>
      </c>
      <c r="I24" s="109">
        <v>1</v>
      </c>
      <c r="J24" s="107"/>
      <c r="K24" s="88" t="s">
        <v>107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8" ht="50.25" customHeight="1" x14ac:dyDescent="0.15">
      <c r="A25" s="103" t="s">
        <v>39</v>
      </c>
      <c r="B25" s="104" t="e">
        <f ca="1">image("https://factor-r.com.ua/image/cache/945833b2e8938f6fd3ec75541cd8bc27.jpg")</f>
        <v>#NAME?</v>
      </c>
      <c r="C25" s="105" t="str">
        <f>IFERROR(VLOOKUP($A25,#REF!,3,0),"-")</f>
        <v>-</v>
      </c>
      <c r="D25" s="106" t="s">
        <v>108</v>
      </c>
      <c r="E25" s="105" t="s">
        <v>71</v>
      </c>
      <c r="F25" s="107">
        <v>1</v>
      </c>
      <c r="G25" s="108">
        <v>8200</v>
      </c>
      <c r="H25" s="108">
        <f t="shared" si="3"/>
        <v>8200</v>
      </c>
      <c r="I25" s="109">
        <v>1</v>
      </c>
      <c r="J25" s="107"/>
      <c r="K25" s="88" t="s">
        <v>107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8" ht="50.25" customHeight="1" x14ac:dyDescent="0.15">
      <c r="A26" s="103" t="s">
        <v>22</v>
      </c>
      <c r="B26" s="104" t="str">
        <f>IFERROR(VLOOKUP($A26,#REF!,2,0),"-")</f>
        <v>-</v>
      </c>
      <c r="C26" s="105" t="str">
        <f>IFERROR(VLOOKUP($A26,#REF!,3,0),"-")</f>
        <v>-</v>
      </c>
      <c r="D26" s="106" t="str">
        <f>IFERROR(VLOOKUP($A26,#REF!,4,0),"-")</f>
        <v>-</v>
      </c>
      <c r="E26" s="105" t="str">
        <f>IFERROR(VLOOKUP($A26,#REF!,5,0),"-")</f>
        <v>-</v>
      </c>
      <c r="F26" s="107">
        <v>32900</v>
      </c>
      <c r="G26" s="108" t="str">
        <f>IFERROR(VLOOKUP($A26,#REF!,7,0),"-")</f>
        <v>-</v>
      </c>
      <c r="H26" s="108" t="str">
        <f>IFERROR(VLOOKUP($A26,#REF!,8,0),"-")</f>
        <v>-</v>
      </c>
      <c r="I26" s="109">
        <v>2</v>
      </c>
      <c r="J26" s="107">
        <f t="shared" ref="J26:J29" si="4">IFERROR(I26*F26,"-")</f>
        <v>65800</v>
      </c>
      <c r="K26" s="88" t="s">
        <v>107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8" ht="50.25" customHeight="1" x14ac:dyDescent="0.15">
      <c r="A27" s="103" t="s">
        <v>42</v>
      </c>
      <c r="B27" s="104" t="e">
        <f ca="1">image("https://d15hskelek1ce9.cloudfront.net/cs/p/019179/312434_600x600.jpg")</f>
        <v>#NAME?</v>
      </c>
      <c r="C27" s="105" t="s">
        <v>43</v>
      </c>
      <c r="D27" s="106" t="s">
        <v>62</v>
      </c>
      <c r="E27" s="105" t="s">
        <v>63</v>
      </c>
      <c r="F27" s="107">
        <v>26500</v>
      </c>
      <c r="G27" s="108" t="s">
        <v>44</v>
      </c>
      <c r="H27" s="108" t="s">
        <v>64</v>
      </c>
      <c r="I27" s="109">
        <v>2</v>
      </c>
      <c r="J27" s="107">
        <f t="shared" si="4"/>
        <v>53000</v>
      </c>
      <c r="K27" s="88" t="s">
        <v>107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8" ht="50.25" customHeight="1" x14ac:dyDescent="0.15">
      <c r="A28" s="103" t="s">
        <v>47</v>
      </c>
      <c r="B28" s="104" t="str">
        <f>IFERROR(VLOOKUP($A28,#REF!,2,0),"-")</f>
        <v>-</v>
      </c>
      <c r="C28" s="105" t="str">
        <f>IFERROR(VLOOKUP($A28,#REF!,3,0),"-")</f>
        <v>-</v>
      </c>
      <c r="D28" s="106" t="str">
        <f>IFERROR(VLOOKUP($A28,#REF!,4,0),"-")</f>
        <v>-</v>
      </c>
      <c r="E28" s="105" t="str">
        <f>IFERROR(VLOOKUP($A28,#REF!,5,0),"-")</f>
        <v>-</v>
      </c>
      <c r="F28" s="107">
        <v>11200</v>
      </c>
      <c r="G28" s="108" t="str">
        <f>IFERROR(VLOOKUP($A28,#REF!,7,0),"-")</f>
        <v>-</v>
      </c>
      <c r="H28" s="108" t="str">
        <f>IFERROR(VLOOKUP($A28,#REF!,8,0),"-")</f>
        <v>-</v>
      </c>
      <c r="I28" s="109">
        <v>2</v>
      </c>
      <c r="J28" s="107">
        <f t="shared" si="4"/>
        <v>22400</v>
      </c>
      <c r="K28" s="88" t="s">
        <v>107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8" ht="50.25" customHeight="1" x14ac:dyDescent="0.15">
      <c r="A29" s="103" t="s">
        <v>45</v>
      </c>
      <c r="B29" s="104" t="str">
        <f>IFERROR(VLOOKUP($A29,#REF!,2,0),"-")</f>
        <v>-</v>
      </c>
      <c r="C29" s="105" t="str">
        <f>IFERROR(VLOOKUP($A29,#REF!,3,0),"-")</f>
        <v>-</v>
      </c>
      <c r="D29" s="106" t="str">
        <f>IFERROR(VLOOKUP($A29,#REF!,4,0),"-")</f>
        <v>-</v>
      </c>
      <c r="E29" s="105" t="str">
        <f>IFERROR(VLOOKUP($A29,#REF!,5,0),"-")</f>
        <v>-</v>
      </c>
      <c r="F29" s="107">
        <v>12300</v>
      </c>
      <c r="G29" s="108" t="str">
        <f>IFERROR(VLOOKUP($A29,#REF!,7,0),"-")</f>
        <v>-</v>
      </c>
      <c r="H29" s="108" t="str">
        <f>IFERROR(VLOOKUP($A29,#REF!,8,0),"-")</f>
        <v>-</v>
      </c>
      <c r="I29" s="109">
        <v>2</v>
      </c>
      <c r="J29" s="107">
        <f t="shared" si="4"/>
        <v>24600</v>
      </c>
      <c r="K29" s="88" t="s">
        <v>107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8" ht="50.25" customHeight="1" x14ac:dyDescent="0.15">
      <c r="A30" s="82" t="s">
        <v>11</v>
      </c>
      <c r="B30" s="110"/>
      <c r="C30" s="84" t="str">
        <f>IFERROR(VLOOKUP($A30,#REF!,3,0),"-")</f>
        <v>-</v>
      </c>
      <c r="D30" s="111" t="str">
        <f>IFERROR(VLOOKUP($A30,#REF!,4,0),"-")</f>
        <v>-</v>
      </c>
      <c r="E30" s="66" t="str">
        <f>IFERROR(VLOOKUP($A30,#REF!,5,0),"-")</f>
        <v>-</v>
      </c>
      <c r="F30" s="112"/>
      <c r="G30" s="113"/>
      <c r="H30" s="113"/>
      <c r="I30" s="114">
        <v>1</v>
      </c>
      <c r="J30" s="115"/>
      <c r="K30" s="116" t="s">
        <v>109</v>
      </c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</row>
    <row r="31" spans="1:28" ht="50.25" customHeight="1" x14ac:dyDescent="0.15">
      <c r="A31" s="117" t="s">
        <v>23</v>
      </c>
      <c r="B31" s="118" t="e">
        <f ca="1">image("http://www.proludic.com/cel/images/images/J3418.jpg")</f>
        <v>#NAME?</v>
      </c>
      <c r="C31" s="92" t="str">
        <f>IFERROR(VLOOKUP($A31,#REF!,3,0),"-")</f>
        <v>-</v>
      </c>
      <c r="D31" s="111" t="str">
        <f>IFERROR(VLOOKUP($A31,#REF!,4,0),"-")</f>
        <v>-</v>
      </c>
      <c r="E31" s="66" t="str">
        <f>IFERROR(VLOOKUP($A31,#REF!,5,0),"-")</f>
        <v>-</v>
      </c>
      <c r="F31" s="112"/>
      <c r="G31" s="113"/>
      <c r="H31" s="113"/>
      <c r="I31" s="119">
        <v>2</v>
      </c>
      <c r="J31" s="115"/>
      <c r="K31" s="116" t="s">
        <v>109</v>
      </c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</row>
    <row r="32" spans="1:28" ht="50.25" customHeight="1" x14ac:dyDescent="0.15">
      <c r="A32" s="117" t="s">
        <v>35</v>
      </c>
      <c r="B32" s="118" t="e">
        <f ca="1">image("https://factor-r.com.ua/image/cache/449a3524b3104fb1858e172cf9c95798.jpg")</f>
        <v>#NAME?</v>
      </c>
      <c r="C32" s="92" t="str">
        <f>IFERROR(VLOOKUP($A32,#REF!,3,0),"-")</f>
        <v>-</v>
      </c>
      <c r="D32" s="111" t="str">
        <f>IFERROR(VLOOKUP($A32,#REF!,4,0),"-")</f>
        <v>-</v>
      </c>
      <c r="E32" s="66" t="str">
        <f>IFERROR(VLOOKUP($A32,#REF!,5,0),"-")</f>
        <v>-</v>
      </c>
      <c r="F32" s="112"/>
      <c r="G32" s="113"/>
      <c r="H32" s="113"/>
      <c r="I32" s="119">
        <v>2</v>
      </c>
      <c r="J32" s="115"/>
      <c r="K32" s="116" t="s">
        <v>109</v>
      </c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</row>
    <row r="33" spans="1:28" ht="50.25" customHeight="1" x14ac:dyDescent="0.15">
      <c r="A33" s="117" t="s">
        <v>36</v>
      </c>
      <c r="B33" s="118" t="e">
        <f ca="1">image("https://factor-r.com.ua/image/cache/6c345418ff7bae9468b939a64c8eed84.jpg")</f>
        <v>#NAME?</v>
      </c>
      <c r="C33" s="92" t="str">
        <f>IFERROR(VLOOKUP($A33,#REF!,3,0),"-")</f>
        <v>-</v>
      </c>
      <c r="D33" s="111" t="str">
        <f>IFERROR(VLOOKUP($A33,#REF!,4,0),"-")</f>
        <v>-</v>
      </c>
      <c r="E33" s="66" t="str">
        <f>IFERROR(VLOOKUP($A33,#REF!,5,0),"-")</f>
        <v>-</v>
      </c>
      <c r="F33" s="112"/>
      <c r="G33" s="113"/>
      <c r="H33" s="113"/>
      <c r="I33" s="119">
        <v>1</v>
      </c>
      <c r="J33" s="115"/>
      <c r="K33" s="116" t="s">
        <v>109</v>
      </c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</row>
    <row r="34" spans="1:28" ht="50.25" customHeight="1" x14ac:dyDescent="0.15">
      <c r="A34" s="117" t="s">
        <v>39</v>
      </c>
      <c r="B34" s="118" t="e">
        <f ca="1">image("https://factor-r.com.ua/image/cache/945833b2e8938f6fd3ec75541cd8bc27.jpg")</f>
        <v>#NAME?</v>
      </c>
      <c r="C34" s="92" t="str">
        <f>IFERROR(VLOOKUP($A34,#REF!,3,0),"-")</f>
        <v>-</v>
      </c>
      <c r="D34" s="111" t="str">
        <f>IFERROR(VLOOKUP($A34,#REF!,4,0),"-")</f>
        <v>-</v>
      </c>
      <c r="E34" s="66" t="str">
        <f>IFERROR(VLOOKUP($A34,#REF!,5,0),"-")</f>
        <v>-</v>
      </c>
      <c r="F34" s="112"/>
      <c r="G34" s="113"/>
      <c r="H34" s="113"/>
      <c r="I34" s="119">
        <v>1</v>
      </c>
      <c r="J34" s="115"/>
      <c r="K34" s="116" t="s">
        <v>109</v>
      </c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</row>
    <row r="35" spans="1:28" ht="50.25" customHeight="1" x14ac:dyDescent="0.15">
      <c r="A35" s="120" t="s">
        <v>33</v>
      </c>
      <c r="B35" s="118" t="e">
        <f ca="1">image("https://factor-r.com.ua/image/cache/d838b4581b97163549b4f37b9e59a9b9.jpg")</f>
        <v>#NAME?</v>
      </c>
      <c r="C35" s="92" t="str">
        <f>IFERROR(VLOOKUP($A35,#REF!,3,0),"-")</f>
        <v>-</v>
      </c>
      <c r="D35" s="111" t="str">
        <f>IFERROR(VLOOKUP($A35,#REF!,4,0),"-")</f>
        <v>-</v>
      </c>
      <c r="E35" s="66" t="str">
        <f>IFERROR(VLOOKUP($A35,#REF!,5,0),"-")</f>
        <v>-</v>
      </c>
      <c r="F35" s="112"/>
      <c r="G35" s="113"/>
      <c r="H35" s="113"/>
      <c r="I35" s="119">
        <v>1</v>
      </c>
      <c r="J35" s="115"/>
      <c r="K35" s="116" t="s">
        <v>109</v>
      </c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</row>
    <row r="36" spans="1:28" ht="50.25" customHeight="1" x14ac:dyDescent="0.15">
      <c r="A36" s="121" t="s">
        <v>22</v>
      </c>
      <c r="B36" s="122" t="str">
        <f>IFERROR(VLOOKUP($A36,#REF!,2,0),"-")</f>
        <v>-</v>
      </c>
      <c r="C36" s="123" t="str">
        <f>IFERROR(VLOOKUP($A36,#REF!,3,0),"-")</f>
        <v>-</v>
      </c>
      <c r="D36" s="124" t="str">
        <f>IFERROR(VLOOKUP($A36,#REF!,4,0),"-")</f>
        <v>-</v>
      </c>
      <c r="E36" s="123" t="str">
        <f>IFERROR(VLOOKUP($A36,#REF!,5,0),"-")</f>
        <v>-</v>
      </c>
      <c r="F36" s="125">
        <v>32900</v>
      </c>
      <c r="G36" s="124" t="str">
        <f>IFERROR(VLOOKUP($A36,#REF!,7,0),"-")</f>
        <v>-</v>
      </c>
      <c r="H36" s="124" t="str">
        <f>IFERROR(VLOOKUP($A36,#REF!,8,0),"-")</f>
        <v>-</v>
      </c>
      <c r="I36" s="126">
        <v>1</v>
      </c>
      <c r="J36" s="125">
        <f>IFERROR(I36*F36,"-")</f>
        <v>32900</v>
      </c>
      <c r="K36" s="127" t="s">
        <v>110</v>
      </c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ht="13" x14ac:dyDescent="0.15">
      <c r="A37" s="81"/>
      <c r="B37" s="128"/>
      <c r="C37" s="81"/>
      <c r="D37" s="81"/>
      <c r="E37" s="81"/>
      <c r="F37" s="81"/>
      <c r="G37" s="81"/>
      <c r="H37" s="81"/>
      <c r="I37" s="129"/>
      <c r="J37" s="81"/>
      <c r="K37" s="130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3" x14ac:dyDescent="0.15">
      <c r="A38" s="81"/>
      <c r="B38" s="128"/>
      <c r="C38" s="81"/>
      <c r="D38" s="81"/>
      <c r="E38" s="81"/>
      <c r="F38" s="81"/>
      <c r="G38" s="81"/>
      <c r="H38" s="81"/>
      <c r="I38" s="129"/>
      <c r="J38" s="81"/>
      <c r="K38" s="130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</row>
    <row r="39" spans="1:28" ht="13" x14ac:dyDescent="0.15">
      <c r="A39" s="81"/>
      <c r="B39" s="128"/>
      <c r="C39" s="81"/>
      <c r="D39" s="81"/>
      <c r="E39" s="81"/>
      <c r="F39" s="81"/>
      <c r="G39" s="81"/>
      <c r="H39" s="81"/>
      <c r="I39" s="129"/>
      <c r="J39" s="81"/>
      <c r="K39" s="130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</row>
    <row r="40" spans="1:28" ht="13" x14ac:dyDescent="0.15">
      <c r="A40" s="81"/>
      <c r="B40" s="128"/>
      <c r="C40" s="81"/>
      <c r="D40" s="81"/>
      <c r="E40" s="81"/>
      <c r="F40" s="81"/>
      <c r="G40" s="81"/>
      <c r="H40" s="81"/>
      <c r="I40" s="129"/>
      <c r="J40" s="81"/>
      <c r="K40" s="130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</row>
    <row r="41" spans="1:28" ht="13" x14ac:dyDescent="0.15">
      <c r="A41" s="81"/>
      <c r="B41" s="128"/>
      <c r="C41" s="81"/>
      <c r="D41" s="81"/>
      <c r="E41" s="81"/>
      <c r="F41" s="81"/>
      <c r="G41" s="81"/>
      <c r="H41" s="81"/>
      <c r="I41" s="129"/>
      <c r="J41" s="81"/>
      <c r="K41" s="130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28" ht="13" x14ac:dyDescent="0.15">
      <c r="A42" s="81"/>
      <c r="B42" s="128"/>
      <c r="C42" s="81"/>
      <c r="D42" s="81"/>
      <c r="E42" s="81"/>
      <c r="F42" s="81"/>
      <c r="G42" s="81"/>
      <c r="H42" s="81"/>
      <c r="I42" s="129"/>
      <c r="J42" s="81"/>
      <c r="K42" s="130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28" ht="13" x14ac:dyDescent="0.15">
      <c r="A43" s="81"/>
      <c r="B43" s="128"/>
      <c r="C43" s="81"/>
      <c r="D43" s="81"/>
      <c r="E43" s="81"/>
      <c r="F43" s="81"/>
      <c r="G43" s="81"/>
      <c r="H43" s="81"/>
      <c r="I43" s="129"/>
      <c r="J43" s="81"/>
      <c r="K43" s="130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</row>
    <row r="44" spans="1:28" ht="13" x14ac:dyDescent="0.15">
      <c r="A44" s="81"/>
      <c r="B44" s="128"/>
      <c r="C44" s="81"/>
      <c r="D44" s="81"/>
      <c r="E44" s="81"/>
      <c r="F44" s="81"/>
      <c r="G44" s="81"/>
      <c r="H44" s="81"/>
      <c r="I44" s="129"/>
      <c r="J44" s="81"/>
      <c r="K44" s="130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</row>
    <row r="45" spans="1:28" ht="13" x14ac:dyDescent="0.15">
      <c r="A45" s="81"/>
      <c r="B45" s="128"/>
      <c r="C45" s="81"/>
      <c r="D45" s="81"/>
      <c r="E45" s="81"/>
      <c r="F45" s="81"/>
      <c r="G45" s="81"/>
      <c r="H45" s="81"/>
      <c r="I45" s="129"/>
      <c r="J45" s="81"/>
      <c r="K45" s="130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</row>
    <row r="46" spans="1:28" ht="13" x14ac:dyDescent="0.15">
      <c r="A46" s="81"/>
      <c r="B46" s="128"/>
      <c r="C46" s="81"/>
      <c r="D46" s="81"/>
      <c r="E46" s="81"/>
      <c r="F46" s="81"/>
      <c r="G46" s="81"/>
      <c r="H46" s="81"/>
      <c r="I46" s="129"/>
      <c r="J46" s="81"/>
      <c r="K46" s="130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</row>
    <row r="47" spans="1:28" ht="13" x14ac:dyDescent="0.15">
      <c r="A47" s="81"/>
      <c r="B47" s="128"/>
      <c r="C47" s="81"/>
      <c r="D47" s="81"/>
      <c r="E47" s="81"/>
      <c r="F47" s="81"/>
      <c r="G47" s="81"/>
      <c r="H47" s="81"/>
      <c r="I47" s="129"/>
      <c r="J47" s="81"/>
      <c r="K47" s="130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</row>
    <row r="48" spans="1:28" ht="13" x14ac:dyDescent="0.15">
      <c r="A48" s="81"/>
      <c r="B48" s="128"/>
      <c r="C48" s="81"/>
      <c r="D48" s="81"/>
      <c r="E48" s="81"/>
      <c r="F48" s="81"/>
      <c r="G48" s="81"/>
      <c r="H48" s="81"/>
      <c r="I48" s="129"/>
      <c r="J48" s="81"/>
      <c r="K48" s="130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8" ht="13" x14ac:dyDescent="0.15">
      <c r="A49" s="81"/>
      <c r="B49" s="128"/>
      <c r="C49" s="81"/>
      <c r="D49" s="81"/>
      <c r="E49" s="81"/>
      <c r="F49" s="81"/>
      <c r="G49" s="81"/>
      <c r="H49" s="81"/>
      <c r="I49" s="129"/>
      <c r="J49" s="81"/>
      <c r="K49" s="130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</row>
    <row r="50" spans="1:28" ht="13" x14ac:dyDescent="0.15">
      <c r="A50" s="81"/>
      <c r="B50" s="128"/>
      <c r="C50" s="81"/>
      <c r="D50" s="81"/>
      <c r="E50" s="81"/>
      <c r="F50" s="81"/>
      <c r="G50" s="81"/>
      <c r="H50" s="81"/>
      <c r="I50" s="129"/>
      <c r="J50" s="81"/>
      <c r="K50" s="130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</row>
    <row r="51" spans="1:28" ht="13" x14ac:dyDescent="0.15">
      <c r="A51" s="81"/>
      <c r="B51" s="128"/>
      <c r="C51" s="81"/>
      <c r="D51" s="81"/>
      <c r="E51" s="81"/>
      <c r="F51" s="81"/>
      <c r="G51" s="81"/>
      <c r="H51" s="81"/>
      <c r="I51" s="129"/>
      <c r="J51" s="81"/>
      <c r="K51" s="130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</row>
    <row r="52" spans="1:28" ht="13" x14ac:dyDescent="0.15">
      <c r="A52" s="81"/>
      <c r="B52" s="128"/>
      <c r="C52" s="81"/>
      <c r="D52" s="81"/>
      <c r="E52" s="81"/>
      <c r="F52" s="81"/>
      <c r="G52" s="81"/>
      <c r="H52" s="81"/>
      <c r="I52" s="129"/>
      <c r="J52" s="81"/>
      <c r="K52" s="130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</row>
    <row r="53" spans="1:28" ht="13" x14ac:dyDescent="0.15">
      <c r="A53" s="81"/>
      <c r="B53" s="128"/>
      <c r="C53" s="81"/>
      <c r="D53" s="81"/>
      <c r="E53" s="81"/>
      <c r="F53" s="81"/>
      <c r="G53" s="81"/>
      <c r="H53" s="81"/>
      <c r="I53" s="129"/>
      <c r="J53" s="81"/>
      <c r="K53" s="130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</row>
    <row r="54" spans="1:28" ht="13" x14ac:dyDescent="0.15">
      <c r="A54" s="81"/>
      <c r="B54" s="128"/>
      <c r="C54" s="81"/>
      <c r="D54" s="81"/>
      <c r="E54" s="81"/>
      <c r="F54" s="81"/>
      <c r="G54" s="81"/>
      <c r="H54" s="81"/>
      <c r="I54" s="129"/>
      <c r="J54" s="81"/>
      <c r="K54" s="130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</row>
    <row r="55" spans="1:28" ht="13" x14ac:dyDescent="0.15">
      <c r="A55" s="81"/>
      <c r="B55" s="128"/>
      <c r="C55" s="81"/>
      <c r="D55" s="81"/>
      <c r="E55" s="81"/>
      <c r="F55" s="81"/>
      <c r="G55" s="81"/>
      <c r="H55" s="81"/>
      <c r="I55" s="129"/>
      <c r="J55" s="81"/>
      <c r="K55" s="130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</row>
    <row r="56" spans="1:28" ht="13" x14ac:dyDescent="0.15">
      <c r="A56" s="81"/>
      <c r="B56" s="128"/>
      <c r="C56" s="81"/>
      <c r="D56" s="81"/>
      <c r="E56" s="81"/>
      <c r="F56" s="81"/>
      <c r="G56" s="81"/>
      <c r="H56" s="81"/>
      <c r="I56" s="129"/>
      <c r="J56" s="81"/>
      <c r="K56" s="130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</row>
    <row r="57" spans="1:28" ht="13" x14ac:dyDescent="0.15">
      <c r="A57" s="81"/>
      <c r="B57" s="128"/>
      <c r="C57" s="81"/>
      <c r="D57" s="81"/>
      <c r="E57" s="81"/>
      <c r="F57" s="81"/>
      <c r="G57" s="81"/>
      <c r="H57" s="81"/>
      <c r="I57" s="129"/>
      <c r="J57" s="81"/>
      <c r="K57" s="130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28" ht="13" x14ac:dyDescent="0.15">
      <c r="A58" s="81"/>
      <c r="B58" s="128"/>
      <c r="C58" s="81"/>
      <c r="D58" s="81"/>
      <c r="E58" s="81"/>
      <c r="F58" s="81"/>
      <c r="G58" s="81"/>
      <c r="H58" s="81"/>
      <c r="I58" s="129"/>
      <c r="J58" s="81"/>
      <c r="K58" s="130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  <row r="59" spans="1:28" ht="13" x14ac:dyDescent="0.15">
      <c r="A59" s="81"/>
      <c r="B59" s="128"/>
      <c r="C59" s="81"/>
      <c r="D59" s="81"/>
      <c r="E59" s="81"/>
      <c r="F59" s="81"/>
      <c r="G59" s="81"/>
      <c r="H59" s="81"/>
      <c r="I59" s="129"/>
      <c r="J59" s="81"/>
      <c r="K59" s="130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</row>
    <row r="60" spans="1:28" ht="13" x14ac:dyDescent="0.15">
      <c r="A60" s="81"/>
      <c r="B60" s="128"/>
      <c r="C60" s="81"/>
      <c r="D60" s="81"/>
      <c r="E60" s="81"/>
      <c r="F60" s="81"/>
      <c r="G60" s="81"/>
      <c r="H60" s="81"/>
      <c r="I60" s="129"/>
      <c r="J60" s="81"/>
      <c r="K60" s="130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</row>
    <row r="61" spans="1:28" ht="13" x14ac:dyDescent="0.15">
      <c r="A61" s="81"/>
      <c r="B61" s="128"/>
      <c r="C61" s="81"/>
      <c r="D61" s="81"/>
      <c r="E61" s="81"/>
      <c r="F61" s="81"/>
      <c r="G61" s="81"/>
      <c r="H61" s="81"/>
      <c r="I61" s="129"/>
      <c r="J61" s="81"/>
      <c r="K61" s="130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</row>
    <row r="62" spans="1:28" ht="13" x14ac:dyDescent="0.15">
      <c r="A62" s="81"/>
      <c r="B62" s="128"/>
      <c r="C62" s="81"/>
      <c r="D62" s="81"/>
      <c r="E62" s="81"/>
      <c r="F62" s="81"/>
      <c r="G62" s="81"/>
      <c r="H62" s="81"/>
      <c r="I62" s="129"/>
      <c r="J62" s="81"/>
      <c r="K62" s="130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</row>
    <row r="63" spans="1:28" ht="13" x14ac:dyDescent="0.15">
      <c r="A63" s="81"/>
      <c r="B63" s="128"/>
      <c r="C63" s="81"/>
      <c r="D63" s="81"/>
      <c r="E63" s="81"/>
      <c r="F63" s="81"/>
      <c r="G63" s="81"/>
      <c r="H63" s="81"/>
      <c r="I63" s="129"/>
      <c r="J63" s="81"/>
      <c r="K63" s="130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</row>
    <row r="64" spans="1:28" ht="13" x14ac:dyDescent="0.15">
      <c r="A64" s="81"/>
      <c r="B64" s="128"/>
      <c r="C64" s="81"/>
      <c r="D64" s="81"/>
      <c r="E64" s="81"/>
      <c r="F64" s="81"/>
      <c r="G64" s="81"/>
      <c r="H64" s="81"/>
      <c r="I64" s="129"/>
      <c r="J64" s="81"/>
      <c r="K64" s="130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</row>
    <row r="65" spans="1:28" ht="13" x14ac:dyDescent="0.15">
      <c r="A65" s="81"/>
      <c r="B65" s="128"/>
      <c r="C65" s="81"/>
      <c r="D65" s="81"/>
      <c r="E65" s="81"/>
      <c r="F65" s="81"/>
      <c r="G65" s="81"/>
      <c r="H65" s="81"/>
      <c r="I65" s="129"/>
      <c r="J65" s="81"/>
      <c r="K65" s="130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</row>
    <row r="66" spans="1:28" ht="13" x14ac:dyDescent="0.15">
      <c r="A66" s="81"/>
      <c r="B66" s="128"/>
      <c r="C66" s="81"/>
      <c r="D66" s="81"/>
      <c r="E66" s="81"/>
      <c r="F66" s="81"/>
      <c r="G66" s="81"/>
      <c r="H66" s="81"/>
      <c r="I66" s="129"/>
      <c r="J66" s="81"/>
      <c r="K66" s="130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</row>
    <row r="67" spans="1:28" ht="13" x14ac:dyDescent="0.15">
      <c r="A67" s="81"/>
      <c r="B67" s="128"/>
      <c r="C67" s="81"/>
      <c r="D67" s="81"/>
      <c r="E67" s="81"/>
      <c r="F67" s="81"/>
      <c r="G67" s="81"/>
      <c r="H67" s="81"/>
      <c r="I67" s="129"/>
      <c r="J67" s="81"/>
      <c r="K67" s="130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</row>
    <row r="68" spans="1:28" ht="13" x14ac:dyDescent="0.15">
      <c r="A68" s="81"/>
      <c r="B68" s="128"/>
      <c r="C68" s="81"/>
      <c r="D68" s="81"/>
      <c r="E68" s="81"/>
      <c r="F68" s="81"/>
      <c r="G68" s="81"/>
      <c r="H68" s="81"/>
      <c r="I68" s="129"/>
      <c r="J68" s="81"/>
      <c r="K68" s="130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</row>
    <row r="69" spans="1:28" ht="13" x14ac:dyDescent="0.15">
      <c r="A69" s="81"/>
      <c r="B69" s="128"/>
      <c r="C69" s="81"/>
      <c r="D69" s="81"/>
      <c r="E69" s="81"/>
      <c r="F69" s="81"/>
      <c r="G69" s="81"/>
      <c r="H69" s="81"/>
      <c r="I69" s="129"/>
      <c r="J69" s="81"/>
      <c r="K69" s="130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</row>
    <row r="70" spans="1:28" ht="13" x14ac:dyDescent="0.15">
      <c r="A70" s="81"/>
      <c r="B70" s="128"/>
      <c r="C70" s="81"/>
      <c r="D70" s="81"/>
      <c r="E70" s="81"/>
      <c r="F70" s="81"/>
      <c r="G70" s="81"/>
      <c r="H70" s="81"/>
      <c r="I70" s="129"/>
      <c r="J70" s="81"/>
      <c r="K70" s="130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</row>
    <row r="71" spans="1:28" ht="13" x14ac:dyDescent="0.15">
      <c r="A71" s="81"/>
      <c r="B71" s="128"/>
      <c r="C71" s="81"/>
      <c r="D71" s="81"/>
      <c r="E71" s="81"/>
      <c r="F71" s="81"/>
      <c r="G71" s="81"/>
      <c r="H71" s="81"/>
      <c r="I71" s="129"/>
      <c r="J71" s="81"/>
      <c r="K71" s="130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</row>
    <row r="72" spans="1:28" ht="13" x14ac:dyDescent="0.15">
      <c r="A72" s="81"/>
      <c r="B72" s="128"/>
      <c r="C72" s="81"/>
      <c r="D72" s="81"/>
      <c r="E72" s="81"/>
      <c r="F72" s="81"/>
      <c r="G72" s="81"/>
      <c r="H72" s="81"/>
      <c r="I72" s="129"/>
      <c r="J72" s="81"/>
      <c r="K72" s="130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</row>
    <row r="73" spans="1:28" ht="13" x14ac:dyDescent="0.15">
      <c r="A73" s="81"/>
      <c r="B73" s="128"/>
      <c r="C73" s="81"/>
      <c r="D73" s="81"/>
      <c r="E73" s="81"/>
      <c r="F73" s="81"/>
      <c r="G73" s="81"/>
      <c r="H73" s="81"/>
      <c r="I73" s="129"/>
      <c r="J73" s="81"/>
      <c r="K73" s="130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</row>
    <row r="74" spans="1:28" ht="13" x14ac:dyDescent="0.15">
      <c r="A74" s="81"/>
      <c r="B74" s="128"/>
      <c r="C74" s="81"/>
      <c r="D74" s="81"/>
      <c r="E74" s="81"/>
      <c r="F74" s="81"/>
      <c r="G74" s="81"/>
      <c r="H74" s="81"/>
      <c r="I74" s="129"/>
      <c r="J74" s="81"/>
      <c r="K74" s="130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</row>
    <row r="75" spans="1:28" ht="13" x14ac:dyDescent="0.15">
      <c r="A75" s="81"/>
      <c r="B75" s="128"/>
      <c r="C75" s="81"/>
      <c r="D75" s="81"/>
      <c r="E75" s="81"/>
      <c r="F75" s="81"/>
      <c r="G75" s="81"/>
      <c r="H75" s="81"/>
      <c r="I75" s="129"/>
      <c r="J75" s="81"/>
      <c r="K75" s="130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</row>
    <row r="76" spans="1:28" ht="13" x14ac:dyDescent="0.15">
      <c r="A76" s="81"/>
      <c r="B76" s="128"/>
      <c r="C76" s="81"/>
      <c r="D76" s="81"/>
      <c r="E76" s="81"/>
      <c r="F76" s="81"/>
      <c r="G76" s="81"/>
      <c r="H76" s="81"/>
      <c r="I76" s="129"/>
      <c r="J76" s="81"/>
      <c r="K76" s="130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</row>
    <row r="77" spans="1:28" ht="13" x14ac:dyDescent="0.15">
      <c r="A77" s="81"/>
      <c r="B77" s="128"/>
      <c r="C77" s="81"/>
      <c r="D77" s="81"/>
      <c r="E77" s="81"/>
      <c r="F77" s="81"/>
      <c r="G77" s="81"/>
      <c r="H77" s="81"/>
      <c r="I77" s="129"/>
      <c r="J77" s="81"/>
      <c r="K77" s="130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</row>
    <row r="78" spans="1:28" ht="13" x14ac:dyDescent="0.15">
      <c r="A78" s="81"/>
      <c r="B78" s="128"/>
      <c r="C78" s="81"/>
      <c r="D78" s="81"/>
      <c r="E78" s="81"/>
      <c r="F78" s="81"/>
      <c r="G78" s="81"/>
      <c r="H78" s="81"/>
      <c r="I78" s="129"/>
      <c r="J78" s="81"/>
      <c r="K78" s="130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</row>
    <row r="79" spans="1:28" ht="13" x14ac:dyDescent="0.15">
      <c r="A79" s="81"/>
      <c r="B79" s="128"/>
      <c r="C79" s="81"/>
      <c r="D79" s="81"/>
      <c r="E79" s="81"/>
      <c r="F79" s="81"/>
      <c r="G79" s="81"/>
      <c r="H79" s="81"/>
      <c r="I79" s="129"/>
      <c r="J79" s="81"/>
      <c r="K79" s="130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</row>
    <row r="80" spans="1:28" ht="13" x14ac:dyDescent="0.15">
      <c r="A80" s="81"/>
      <c r="B80" s="128"/>
      <c r="C80" s="81"/>
      <c r="D80" s="81"/>
      <c r="E80" s="81"/>
      <c r="F80" s="81"/>
      <c r="G80" s="81"/>
      <c r="H80" s="81"/>
      <c r="I80" s="129"/>
      <c r="J80" s="81"/>
      <c r="K80" s="130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</row>
    <row r="81" spans="1:28" ht="13" x14ac:dyDescent="0.15">
      <c r="A81" s="81"/>
      <c r="B81" s="128"/>
      <c r="C81" s="81"/>
      <c r="D81" s="81"/>
      <c r="E81" s="81"/>
      <c r="F81" s="81"/>
      <c r="G81" s="81"/>
      <c r="H81" s="81"/>
      <c r="I81" s="129"/>
      <c r="J81" s="81"/>
      <c r="K81" s="130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</row>
    <row r="82" spans="1:28" ht="13" x14ac:dyDescent="0.15">
      <c r="A82" s="81"/>
      <c r="B82" s="128"/>
      <c r="C82" s="81"/>
      <c r="D82" s="81"/>
      <c r="E82" s="81"/>
      <c r="F82" s="81"/>
      <c r="G82" s="81"/>
      <c r="H82" s="81"/>
      <c r="I82" s="129"/>
      <c r="J82" s="81"/>
      <c r="K82" s="130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</row>
    <row r="83" spans="1:28" ht="13" x14ac:dyDescent="0.15">
      <c r="A83" s="81"/>
      <c r="B83" s="128"/>
      <c r="C83" s="81"/>
      <c r="D83" s="81"/>
      <c r="E83" s="81"/>
      <c r="F83" s="81"/>
      <c r="G83" s="81"/>
      <c r="H83" s="81"/>
      <c r="I83" s="129"/>
      <c r="J83" s="81"/>
      <c r="K83" s="130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</row>
    <row r="84" spans="1:28" ht="13" x14ac:dyDescent="0.15">
      <c r="A84" s="81"/>
      <c r="B84" s="128"/>
      <c r="C84" s="81"/>
      <c r="D84" s="81"/>
      <c r="E84" s="81"/>
      <c r="F84" s="81"/>
      <c r="G84" s="81"/>
      <c r="H84" s="81"/>
      <c r="I84" s="129"/>
      <c r="J84" s="81"/>
      <c r="K84" s="130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</row>
    <row r="85" spans="1:28" ht="13" x14ac:dyDescent="0.15">
      <c r="A85" s="81"/>
      <c r="B85" s="128"/>
      <c r="C85" s="81"/>
      <c r="D85" s="81"/>
      <c r="E85" s="81"/>
      <c r="F85" s="81"/>
      <c r="G85" s="81"/>
      <c r="H85" s="81"/>
      <c r="I85" s="129"/>
      <c r="J85" s="81"/>
      <c r="K85" s="130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</row>
    <row r="86" spans="1:28" ht="13" x14ac:dyDescent="0.15">
      <c r="A86" s="81"/>
      <c r="B86" s="128"/>
      <c r="C86" s="81"/>
      <c r="D86" s="81"/>
      <c r="E86" s="81"/>
      <c r="F86" s="81"/>
      <c r="G86" s="81"/>
      <c r="H86" s="81"/>
      <c r="I86" s="129"/>
      <c r="J86" s="81"/>
      <c r="K86" s="130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</row>
    <row r="87" spans="1:28" ht="13" x14ac:dyDescent="0.15">
      <c r="A87" s="81"/>
      <c r="B87" s="128"/>
      <c r="C87" s="81"/>
      <c r="D87" s="81"/>
      <c r="E87" s="81"/>
      <c r="F87" s="81"/>
      <c r="G87" s="81"/>
      <c r="H87" s="81"/>
      <c r="I87" s="129"/>
      <c r="J87" s="81"/>
      <c r="K87" s="130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</row>
    <row r="88" spans="1:28" ht="13" x14ac:dyDescent="0.15">
      <c r="A88" s="81"/>
      <c r="B88" s="128"/>
      <c r="C88" s="81"/>
      <c r="D88" s="81"/>
      <c r="E88" s="81"/>
      <c r="F88" s="81"/>
      <c r="G88" s="81"/>
      <c r="H88" s="81"/>
      <c r="I88" s="129"/>
      <c r="J88" s="81"/>
      <c r="K88" s="130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</row>
    <row r="89" spans="1:28" ht="13" x14ac:dyDescent="0.15">
      <c r="A89" s="81"/>
      <c r="B89" s="128"/>
      <c r="C89" s="81"/>
      <c r="D89" s="81"/>
      <c r="E89" s="81"/>
      <c r="F89" s="81"/>
      <c r="G89" s="81"/>
      <c r="H89" s="81"/>
      <c r="I89" s="129"/>
      <c r="J89" s="81"/>
      <c r="K89" s="130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</row>
    <row r="90" spans="1:28" ht="13" x14ac:dyDescent="0.15">
      <c r="A90" s="81"/>
      <c r="B90" s="128"/>
      <c r="C90" s="81"/>
      <c r="D90" s="81"/>
      <c r="E90" s="81"/>
      <c r="F90" s="81"/>
      <c r="G90" s="81"/>
      <c r="H90" s="81"/>
      <c r="I90" s="129"/>
      <c r="J90" s="81"/>
      <c r="K90" s="130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</row>
    <row r="91" spans="1:28" ht="13" x14ac:dyDescent="0.15">
      <c r="A91" s="81"/>
      <c r="B91" s="128"/>
      <c r="C91" s="81"/>
      <c r="D91" s="81"/>
      <c r="E91" s="81"/>
      <c r="F91" s="81"/>
      <c r="G91" s="81"/>
      <c r="H91" s="81"/>
      <c r="I91" s="129"/>
      <c r="J91" s="81"/>
      <c r="K91" s="130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28" ht="13" x14ac:dyDescent="0.15">
      <c r="A92" s="81"/>
      <c r="B92" s="128"/>
      <c r="C92" s="81"/>
      <c r="D92" s="81"/>
      <c r="E92" s="81"/>
      <c r="F92" s="81"/>
      <c r="G92" s="81"/>
      <c r="H92" s="81"/>
      <c r="I92" s="129"/>
      <c r="J92" s="81"/>
      <c r="K92" s="130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28" ht="13" x14ac:dyDescent="0.15">
      <c r="A93" s="81"/>
      <c r="B93" s="128"/>
      <c r="C93" s="81"/>
      <c r="D93" s="81"/>
      <c r="E93" s="81"/>
      <c r="F93" s="81"/>
      <c r="G93" s="81"/>
      <c r="H93" s="81"/>
      <c r="I93" s="129"/>
      <c r="J93" s="81"/>
      <c r="K93" s="130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</row>
    <row r="94" spans="1:28" ht="13" x14ac:dyDescent="0.15">
      <c r="A94" s="81"/>
      <c r="B94" s="128"/>
      <c r="C94" s="81"/>
      <c r="D94" s="81"/>
      <c r="E94" s="81"/>
      <c r="F94" s="81"/>
      <c r="G94" s="81"/>
      <c r="H94" s="81"/>
      <c r="I94" s="129"/>
      <c r="J94" s="81"/>
      <c r="K94" s="130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</row>
    <row r="95" spans="1:28" ht="13" x14ac:dyDescent="0.15">
      <c r="A95" s="81"/>
      <c r="B95" s="128"/>
      <c r="C95" s="81"/>
      <c r="D95" s="81"/>
      <c r="E95" s="81"/>
      <c r="F95" s="81"/>
      <c r="G95" s="81"/>
      <c r="H95" s="81"/>
      <c r="I95" s="129"/>
      <c r="J95" s="81"/>
      <c r="K95" s="130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</row>
    <row r="96" spans="1:28" ht="13" x14ac:dyDescent="0.15">
      <c r="A96" s="81"/>
      <c r="B96" s="128"/>
      <c r="C96" s="81"/>
      <c r="D96" s="81"/>
      <c r="E96" s="81"/>
      <c r="F96" s="81"/>
      <c r="G96" s="81"/>
      <c r="H96" s="81"/>
      <c r="I96" s="129"/>
      <c r="J96" s="81"/>
      <c r="K96" s="130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</row>
    <row r="97" spans="1:28" ht="13" x14ac:dyDescent="0.15">
      <c r="A97" s="81"/>
      <c r="B97" s="128"/>
      <c r="C97" s="81"/>
      <c r="D97" s="81"/>
      <c r="E97" s="81"/>
      <c r="F97" s="81"/>
      <c r="G97" s="81"/>
      <c r="H97" s="81"/>
      <c r="I97" s="129"/>
      <c r="J97" s="81"/>
      <c r="K97" s="130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</row>
    <row r="98" spans="1:28" ht="13" x14ac:dyDescent="0.15">
      <c r="A98" s="81"/>
      <c r="B98" s="128"/>
      <c r="C98" s="81"/>
      <c r="D98" s="81"/>
      <c r="E98" s="81"/>
      <c r="F98" s="81"/>
      <c r="G98" s="81"/>
      <c r="H98" s="81"/>
      <c r="I98" s="129"/>
      <c r="J98" s="81"/>
      <c r="K98" s="130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</row>
    <row r="99" spans="1:28" ht="13" x14ac:dyDescent="0.15">
      <c r="A99" s="81"/>
      <c r="B99" s="128"/>
      <c r="C99" s="81"/>
      <c r="D99" s="81"/>
      <c r="E99" s="81"/>
      <c r="F99" s="81"/>
      <c r="G99" s="81"/>
      <c r="H99" s="81"/>
      <c r="I99" s="129"/>
      <c r="J99" s="81"/>
      <c r="K99" s="130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</row>
    <row r="100" spans="1:28" ht="13" x14ac:dyDescent="0.15">
      <c r="A100" s="81"/>
      <c r="B100" s="128"/>
      <c r="C100" s="81"/>
      <c r="D100" s="81"/>
      <c r="E100" s="81"/>
      <c r="F100" s="81"/>
      <c r="G100" s="81"/>
      <c r="H100" s="81"/>
      <c r="I100" s="129"/>
      <c r="J100" s="81"/>
      <c r="K100" s="130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</row>
    <row r="101" spans="1:28" ht="13" x14ac:dyDescent="0.15">
      <c r="A101" s="81"/>
      <c r="B101" s="128"/>
      <c r="C101" s="81"/>
      <c r="D101" s="81"/>
      <c r="E101" s="81"/>
      <c r="F101" s="81"/>
      <c r="G101" s="81"/>
      <c r="H101" s="81"/>
      <c r="I101" s="129"/>
      <c r="J101" s="81"/>
      <c r="K101" s="130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</row>
    <row r="102" spans="1:28" ht="13" x14ac:dyDescent="0.15">
      <c r="A102" s="81"/>
      <c r="B102" s="128"/>
      <c r="C102" s="81"/>
      <c r="D102" s="81"/>
      <c r="E102" s="81"/>
      <c r="F102" s="81"/>
      <c r="G102" s="81"/>
      <c r="H102" s="81"/>
      <c r="I102" s="129"/>
      <c r="J102" s="81"/>
      <c r="K102" s="130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</row>
    <row r="103" spans="1:28" ht="13" x14ac:dyDescent="0.15">
      <c r="A103" s="81"/>
      <c r="B103" s="128"/>
      <c r="C103" s="81"/>
      <c r="D103" s="81"/>
      <c r="E103" s="81"/>
      <c r="F103" s="81"/>
      <c r="G103" s="81"/>
      <c r="H103" s="81"/>
      <c r="I103" s="129"/>
      <c r="J103" s="81"/>
      <c r="K103" s="130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</row>
    <row r="104" spans="1:28" ht="13" x14ac:dyDescent="0.15">
      <c r="A104" s="81"/>
      <c r="B104" s="128"/>
      <c r="C104" s="81"/>
      <c r="D104" s="81"/>
      <c r="E104" s="81"/>
      <c r="F104" s="81"/>
      <c r="G104" s="81"/>
      <c r="H104" s="81"/>
      <c r="I104" s="129"/>
      <c r="J104" s="81"/>
      <c r="K104" s="130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</row>
    <row r="105" spans="1:28" ht="13" x14ac:dyDescent="0.15">
      <c r="A105" s="81"/>
      <c r="B105" s="128"/>
      <c r="C105" s="81"/>
      <c r="D105" s="81"/>
      <c r="E105" s="81"/>
      <c r="F105" s="81"/>
      <c r="G105" s="81"/>
      <c r="H105" s="81"/>
      <c r="I105" s="129"/>
      <c r="J105" s="81"/>
      <c r="K105" s="130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</row>
    <row r="106" spans="1:28" ht="13" x14ac:dyDescent="0.15">
      <c r="A106" s="81"/>
      <c r="B106" s="128"/>
      <c r="C106" s="81"/>
      <c r="D106" s="81"/>
      <c r="E106" s="81"/>
      <c r="F106" s="81"/>
      <c r="G106" s="81"/>
      <c r="H106" s="81"/>
      <c r="I106" s="129"/>
      <c r="J106" s="81"/>
      <c r="K106" s="130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13" x14ac:dyDescent="0.15">
      <c r="A107" s="81"/>
      <c r="B107" s="128"/>
      <c r="C107" s="81"/>
      <c r="D107" s="81"/>
      <c r="E107" s="81"/>
      <c r="F107" s="81"/>
      <c r="G107" s="81"/>
      <c r="H107" s="81"/>
      <c r="I107" s="129"/>
      <c r="J107" s="81"/>
      <c r="K107" s="130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13" x14ac:dyDescent="0.15">
      <c r="A108" s="81"/>
      <c r="B108" s="128"/>
      <c r="C108" s="81"/>
      <c r="D108" s="81"/>
      <c r="E108" s="81"/>
      <c r="F108" s="81"/>
      <c r="G108" s="81"/>
      <c r="H108" s="81"/>
      <c r="I108" s="129"/>
      <c r="J108" s="81"/>
      <c r="K108" s="130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13" x14ac:dyDescent="0.15">
      <c r="A109" s="81"/>
      <c r="B109" s="128"/>
      <c r="C109" s="81"/>
      <c r="D109" s="81"/>
      <c r="E109" s="81"/>
      <c r="F109" s="81"/>
      <c r="G109" s="81"/>
      <c r="H109" s="81"/>
      <c r="I109" s="129"/>
      <c r="J109" s="81"/>
      <c r="K109" s="130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13" x14ac:dyDescent="0.15">
      <c r="A110" s="81"/>
      <c r="B110" s="128"/>
      <c r="C110" s="81"/>
      <c r="D110" s="81"/>
      <c r="E110" s="81"/>
      <c r="F110" s="81"/>
      <c r="G110" s="81"/>
      <c r="H110" s="81"/>
      <c r="I110" s="129"/>
      <c r="J110" s="81"/>
      <c r="K110" s="130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13" x14ac:dyDescent="0.15">
      <c r="A111" s="81"/>
      <c r="B111" s="128"/>
      <c r="C111" s="81"/>
      <c r="D111" s="81"/>
      <c r="E111" s="81"/>
      <c r="F111" s="81"/>
      <c r="G111" s="81"/>
      <c r="H111" s="81"/>
      <c r="I111" s="129"/>
      <c r="J111" s="81"/>
      <c r="K111" s="130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13" x14ac:dyDescent="0.15">
      <c r="A112" s="81"/>
      <c r="B112" s="128"/>
      <c r="C112" s="81"/>
      <c r="D112" s="81"/>
      <c r="E112" s="81"/>
      <c r="F112" s="81"/>
      <c r="G112" s="81"/>
      <c r="H112" s="81"/>
      <c r="I112" s="129"/>
      <c r="J112" s="81"/>
      <c r="K112" s="130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13" x14ac:dyDescent="0.15">
      <c r="A113" s="81"/>
      <c r="B113" s="128"/>
      <c r="C113" s="81"/>
      <c r="D113" s="81"/>
      <c r="E113" s="81"/>
      <c r="F113" s="81"/>
      <c r="G113" s="81"/>
      <c r="H113" s="81"/>
      <c r="I113" s="129"/>
      <c r="J113" s="81"/>
      <c r="K113" s="130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13" x14ac:dyDescent="0.15">
      <c r="A114" s="81"/>
      <c r="B114" s="128"/>
      <c r="C114" s="81"/>
      <c r="D114" s="81"/>
      <c r="E114" s="81"/>
      <c r="F114" s="81"/>
      <c r="G114" s="81"/>
      <c r="H114" s="81"/>
      <c r="I114" s="129"/>
      <c r="J114" s="81"/>
      <c r="K114" s="130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13" x14ac:dyDescent="0.15">
      <c r="A115" s="81"/>
      <c r="B115" s="128"/>
      <c r="C115" s="81"/>
      <c r="D115" s="81"/>
      <c r="E115" s="81"/>
      <c r="F115" s="81"/>
      <c r="G115" s="81"/>
      <c r="H115" s="81"/>
      <c r="I115" s="129"/>
      <c r="J115" s="81"/>
      <c r="K115" s="130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13" x14ac:dyDescent="0.15">
      <c r="A116" s="81"/>
      <c r="B116" s="128"/>
      <c r="C116" s="81"/>
      <c r="D116" s="81"/>
      <c r="E116" s="81"/>
      <c r="F116" s="81"/>
      <c r="G116" s="81"/>
      <c r="H116" s="81"/>
      <c r="I116" s="129"/>
      <c r="J116" s="81"/>
      <c r="K116" s="130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13" x14ac:dyDescent="0.15">
      <c r="A117" s="81"/>
      <c r="B117" s="128"/>
      <c r="C117" s="81"/>
      <c r="D117" s="81"/>
      <c r="E117" s="81"/>
      <c r="F117" s="81"/>
      <c r="G117" s="81"/>
      <c r="H117" s="81"/>
      <c r="I117" s="129"/>
      <c r="J117" s="81"/>
      <c r="K117" s="130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</row>
    <row r="118" spans="1:28" ht="13" x14ac:dyDescent="0.15">
      <c r="A118" s="81"/>
      <c r="B118" s="128"/>
      <c r="C118" s="81"/>
      <c r="D118" s="81"/>
      <c r="E118" s="81"/>
      <c r="F118" s="81"/>
      <c r="G118" s="81"/>
      <c r="H118" s="81"/>
      <c r="I118" s="129"/>
      <c r="J118" s="81"/>
      <c r="K118" s="130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</row>
    <row r="119" spans="1:28" ht="13" x14ac:dyDescent="0.15">
      <c r="A119" s="81"/>
      <c r="B119" s="128"/>
      <c r="C119" s="81"/>
      <c r="D119" s="81"/>
      <c r="E119" s="81"/>
      <c r="F119" s="81"/>
      <c r="G119" s="81"/>
      <c r="H119" s="81"/>
      <c r="I119" s="129"/>
      <c r="J119" s="81"/>
      <c r="K119" s="130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</row>
    <row r="120" spans="1:28" ht="13" x14ac:dyDescent="0.15">
      <c r="A120" s="81"/>
      <c r="B120" s="128"/>
      <c r="C120" s="81"/>
      <c r="D120" s="81"/>
      <c r="E120" s="81"/>
      <c r="F120" s="81"/>
      <c r="G120" s="81"/>
      <c r="H120" s="81"/>
      <c r="I120" s="129"/>
      <c r="J120" s="81"/>
      <c r="K120" s="130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</row>
    <row r="121" spans="1:28" ht="13" x14ac:dyDescent="0.15">
      <c r="A121" s="81"/>
      <c r="B121" s="128"/>
      <c r="C121" s="81"/>
      <c r="D121" s="81"/>
      <c r="E121" s="81"/>
      <c r="F121" s="81"/>
      <c r="G121" s="81"/>
      <c r="H121" s="81"/>
      <c r="I121" s="129"/>
      <c r="J121" s="81"/>
      <c r="K121" s="130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</row>
    <row r="122" spans="1:28" ht="13" x14ac:dyDescent="0.15">
      <c r="A122" s="81"/>
      <c r="B122" s="128"/>
      <c r="C122" s="81"/>
      <c r="D122" s="81"/>
      <c r="E122" s="81"/>
      <c r="F122" s="81"/>
      <c r="G122" s="81"/>
      <c r="H122" s="81"/>
      <c r="I122" s="129"/>
      <c r="J122" s="81"/>
      <c r="K122" s="130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</row>
    <row r="123" spans="1:28" ht="13" x14ac:dyDescent="0.15">
      <c r="A123" s="81"/>
      <c r="B123" s="128"/>
      <c r="C123" s="81"/>
      <c r="D123" s="81"/>
      <c r="E123" s="81"/>
      <c r="F123" s="81"/>
      <c r="G123" s="81"/>
      <c r="H123" s="81"/>
      <c r="I123" s="129"/>
      <c r="J123" s="81"/>
      <c r="K123" s="130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</row>
    <row r="124" spans="1:28" ht="13" x14ac:dyDescent="0.15">
      <c r="A124" s="81"/>
      <c r="B124" s="128"/>
      <c r="C124" s="81"/>
      <c r="D124" s="81"/>
      <c r="E124" s="81"/>
      <c r="F124" s="81"/>
      <c r="G124" s="81"/>
      <c r="H124" s="81"/>
      <c r="I124" s="129"/>
      <c r="J124" s="81"/>
      <c r="K124" s="130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</row>
    <row r="125" spans="1:28" ht="13" x14ac:dyDescent="0.15">
      <c r="A125" s="81"/>
      <c r="B125" s="128"/>
      <c r="C125" s="81"/>
      <c r="D125" s="81"/>
      <c r="E125" s="81"/>
      <c r="F125" s="81"/>
      <c r="G125" s="81"/>
      <c r="H125" s="81"/>
      <c r="I125" s="129"/>
      <c r="J125" s="81"/>
      <c r="K125" s="130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</row>
    <row r="126" spans="1:28" ht="13" x14ac:dyDescent="0.15">
      <c r="A126" s="81"/>
      <c r="B126" s="128"/>
      <c r="C126" s="81"/>
      <c r="D126" s="81"/>
      <c r="E126" s="81"/>
      <c r="F126" s="81"/>
      <c r="G126" s="81"/>
      <c r="H126" s="81"/>
      <c r="I126" s="129"/>
      <c r="J126" s="81"/>
      <c r="K126" s="130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</row>
    <row r="127" spans="1:28" ht="13" x14ac:dyDescent="0.15">
      <c r="A127" s="81"/>
      <c r="B127" s="128"/>
      <c r="C127" s="81"/>
      <c r="D127" s="81"/>
      <c r="E127" s="81"/>
      <c r="F127" s="81"/>
      <c r="G127" s="81"/>
      <c r="H127" s="81"/>
      <c r="I127" s="129"/>
      <c r="J127" s="81"/>
      <c r="K127" s="130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</row>
    <row r="128" spans="1:28" ht="13" x14ac:dyDescent="0.15">
      <c r="A128" s="81"/>
      <c r="B128" s="128"/>
      <c r="C128" s="81"/>
      <c r="D128" s="81"/>
      <c r="E128" s="81"/>
      <c r="F128" s="81"/>
      <c r="G128" s="81"/>
      <c r="H128" s="81"/>
      <c r="I128" s="129"/>
      <c r="J128" s="81"/>
      <c r="K128" s="130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</row>
    <row r="129" spans="1:28" ht="13" x14ac:dyDescent="0.15">
      <c r="A129" s="81"/>
      <c r="B129" s="128"/>
      <c r="C129" s="81"/>
      <c r="D129" s="81"/>
      <c r="E129" s="81"/>
      <c r="F129" s="81"/>
      <c r="G129" s="81"/>
      <c r="H129" s="81"/>
      <c r="I129" s="129"/>
      <c r="J129" s="81"/>
      <c r="K129" s="130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</row>
    <row r="130" spans="1:28" ht="13" x14ac:dyDescent="0.15">
      <c r="A130" s="81"/>
      <c r="B130" s="128"/>
      <c r="C130" s="81"/>
      <c r="D130" s="81"/>
      <c r="E130" s="81"/>
      <c r="F130" s="81"/>
      <c r="G130" s="81"/>
      <c r="H130" s="81"/>
      <c r="I130" s="129"/>
      <c r="J130" s="81"/>
      <c r="K130" s="130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</row>
    <row r="131" spans="1:28" ht="13" x14ac:dyDescent="0.15">
      <c r="A131" s="81"/>
      <c r="B131" s="128"/>
      <c r="C131" s="81"/>
      <c r="D131" s="81"/>
      <c r="E131" s="81"/>
      <c r="F131" s="81"/>
      <c r="G131" s="81"/>
      <c r="H131" s="81"/>
      <c r="I131" s="129"/>
      <c r="J131" s="81"/>
      <c r="K131" s="130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</row>
    <row r="132" spans="1:28" ht="13" x14ac:dyDescent="0.15">
      <c r="A132" s="81"/>
      <c r="B132" s="128"/>
      <c r="C132" s="81"/>
      <c r="D132" s="81"/>
      <c r="E132" s="81"/>
      <c r="F132" s="81"/>
      <c r="G132" s="81"/>
      <c r="H132" s="81"/>
      <c r="I132" s="129"/>
      <c r="J132" s="81"/>
      <c r="K132" s="130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</row>
    <row r="133" spans="1:28" ht="13" x14ac:dyDescent="0.15">
      <c r="A133" s="81"/>
      <c r="B133" s="128"/>
      <c r="C133" s="81"/>
      <c r="D133" s="81"/>
      <c r="E133" s="81"/>
      <c r="F133" s="81"/>
      <c r="G133" s="81"/>
      <c r="H133" s="81"/>
      <c r="I133" s="129"/>
      <c r="J133" s="81"/>
      <c r="K133" s="130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</row>
    <row r="134" spans="1:28" ht="13" x14ac:dyDescent="0.15">
      <c r="A134" s="81"/>
      <c r="B134" s="128"/>
      <c r="C134" s="81"/>
      <c r="D134" s="81"/>
      <c r="E134" s="81"/>
      <c r="F134" s="81"/>
      <c r="G134" s="81"/>
      <c r="H134" s="81"/>
      <c r="I134" s="129"/>
      <c r="J134" s="81"/>
      <c r="K134" s="130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</row>
    <row r="135" spans="1:28" ht="13" x14ac:dyDescent="0.15">
      <c r="A135" s="81"/>
      <c r="B135" s="128"/>
      <c r="C135" s="81"/>
      <c r="D135" s="81"/>
      <c r="E135" s="81"/>
      <c r="F135" s="81"/>
      <c r="G135" s="81"/>
      <c r="H135" s="81"/>
      <c r="I135" s="129"/>
      <c r="J135" s="81"/>
      <c r="K135" s="130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</row>
    <row r="136" spans="1:28" ht="13" x14ac:dyDescent="0.15">
      <c r="A136" s="81"/>
      <c r="B136" s="128"/>
      <c r="C136" s="81"/>
      <c r="D136" s="81"/>
      <c r="E136" s="81"/>
      <c r="F136" s="81"/>
      <c r="G136" s="81"/>
      <c r="H136" s="81"/>
      <c r="I136" s="129"/>
      <c r="J136" s="81"/>
      <c r="K136" s="130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</row>
    <row r="137" spans="1:28" ht="13" x14ac:dyDescent="0.15">
      <c r="A137" s="81"/>
      <c r="B137" s="128"/>
      <c r="C137" s="81"/>
      <c r="D137" s="81"/>
      <c r="E137" s="81"/>
      <c r="F137" s="81"/>
      <c r="G137" s="81"/>
      <c r="H137" s="81"/>
      <c r="I137" s="129"/>
      <c r="J137" s="81"/>
      <c r="K137" s="130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</row>
    <row r="138" spans="1:28" ht="13" x14ac:dyDescent="0.15">
      <c r="A138" s="81"/>
      <c r="B138" s="128"/>
      <c r="C138" s="81"/>
      <c r="D138" s="81"/>
      <c r="E138" s="81"/>
      <c r="F138" s="81"/>
      <c r="G138" s="81"/>
      <c r="H138" s="81"/>
      <c r="I138" s="129"/>
      <c r="J138" s="81"/>
      <c r="K138" s="130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</row>
    <row r="139" spans="1:28" ht="13" x14ac:dyDescent="0.15">
      <c r="A139" s="81"/>
      <c r="B139" s="128"/>
      <c r="C139" s="81"/>
      <c r="D139" s="81"/>
      <c r="E139" s="81"/>
      <c r="F139" s="81"/>
      <c r="G139" s="81"/>
      <c r="H139" s="81"/>
      <c r="I139" s="129"/>
      <c r="J139" s="81"/>
      <c r="K139" s="130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</row>
    <row r="140" spans="1:28" ht="13" x14ac:dyDescent="0.15">
      <c r="A140" s="81"/>
      <c r="B140" s="128"/>
      <c r="C140" s="81"/>
      <c r="D140" s="81"/>
      <c r="E140" s="81"/>
      <c r="F140" s="81"/>
      <c r="G140" s="81"/>
      <c r="H140" s="81"/>
      <c r="I140" s="129"/>
      <c r="J140" s="81"/>
      <c r="K140" s="130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</row>
    <row r="141" spans="1:28" ht="13" x14ac:dyDescent="0.15">
      <c r="A141" s="81"/>
      <c r="B141" s="128"/>
      <c r="C141" s="81"/>
      <c r="D141" s="81"/>
      <c r="E141" s="81"/>
      <c r="F141" s="81"/>
      <c r="G141" s="81"/>
      <c r="H141" s="81"/>
      <c r="I141" s="129"/>
      <c r="J141" s="81"/>
      <c r="K141" s="130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</row>
    <row r="142" spans="1:28" ht="13" x14ac:dyDescent="0.15">
      <c r="A142" s="81"/>
      <c r="B142" s="128"/>
      <c r="C142" s="81"/>
      <c r="D142" s="81"/>
      <c r="E142" s="81"/>
      <c r="F142" s="81"/>
      <c r="G142" s="81"/>
      <c r="H142" s="81"/>
      <c r="I142" s="129"/>
      <c r="J142" s="81"/>
      <c r="K142" s="130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</row>
    <row r="143" spans="1:28" ht="13" x14ac:dyDescent="0.15">
      <c r="A143" s="81"/>
      <c r="B143" s="128"/>
      <c r="C143" s="81"/>
      <c r="D143" s="81"/>
      <c r="E143" s="81"/>
      <c r="F143" s="81"/>
      <c r="G143" s="81"/>
      <c r="H143" s="81"/>
      <c r="I143" s="129"/>
      <c r="J143" s="81"/>
      <c r="K143" s="130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</row>
    <row r="144" spans="1:28" ht="13" x14ac:dyDescent="0.15">
      <c r="A144" s="81"/>
      <c r="B144" s="128"/>
      <c r="C144" s="81"/>
      <c r="D144" s="81"/>
      <c r="E144" s="81"/>
      <c r="F144" s="81"/>
      <c r="G144" s="81"/>
      <c r="H144" s="81"/>
      <c r="I144" s="129"/>
      <c r="J144" s="81"/>
      <c r="K144" s="130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</row>
    <row r="145" spans="1:28" ht="13" x14ac:dyDescent="0.15">
      <c r="A145" s="81"/>
      <c r="B145" s="128"/>
      <c r="C145" s="81"/>
      <c r="D145" s="81"/>
      <c r="E145" s="81"/>
      <c r="F145" s="81"/>
      <c r="G145" s="81"/>
      <c r="H145" s="81"/>
      <c r="I145" s="129"/>
      <c r="J145" s="81"/>
      <c r="K145" s="130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</row>
    <row r="146" spans="1:28" ht="13" x14ac:dyDescent="0.15">
      <c r="A146" s="81"/>
      <c r="B146" s="128"/>
      <c r="C146" s="81"/>
      <c r="D146" s="81"/>
      <c r="E146" s="81"/>
      <c r="F146" s="81"/>
      <c r="G146" s="81"/>
      <c r="H146" s="81"/>
      <c r="I146" s="129"/>
      <c r="J146" s="81"/>
      <c r="K146" s="130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</row>
    <row r="147" spans="1:28" ht="13" x14ac:dyDescent="0.15">
      <c r="A147" s="81"/>
      <c r="B147" s="128"/>
      <c r="C147" s="81"/>
      <c r="D147" s="81"/>
      <c r="E147" s="81"/>
      <c r="F147" s="81"/>
      <c r="G147" s="81"/>
      <c r="H147" s="81"/>
      <c r="I147" s="129"/>
      <c r="J147" s="81"/>
      <c r="K147" s="130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</row>
    <row r="148" spans="1:28" ht="13" x14ac:dyDescent="0.15">
      <c r="A148" s="81"/>
      <c r="B148" s="128"/>
      <c r="C148" s="81"/>
      <c r="D148" s="81"/>
      <c r="E148" s="81"/>
      <c r="F148" s="81"/>
      <c r="G148" s="81"/>
      <c r="H148" s="81"/>
      <c r="I148" s="129"/>
      <c r="J148" s="81"/>
      <c r="K148" s="130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</row>
    <row r="149" spans="1:28" ht="13" x14ac:dyDescent="0.15">
      <c r="A149" s="81"/>
      <c r="B149" s="128"/>
      <c r="C149" s="81"/>
      <c r="D149" s="81"/>
      <c r="E149" s="81"/>
      <c r="F149" s="81"/>
      <c r="G149" s="81"/>
      <c r="H149" s="81"/>
      <c r="I149" s="129"/>
      <c r="J149" s="81"/>
      <c r="K149" s="130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</row>
    <row r="150" spans="1:28" ht="13" x14ac:dyDescent="0.15">
      <c r="A150" s="81"/>
      <c r="B150" s="128"/>
      <c r="C150" s="81"/>
      <c r="D150" s="81"/>
      <c r="E150" s="81"/>
      <c r="F150" s="81"/>
      <c r="G150" s="81"/>
      <c r="H150" s="81"/>
      <c r="I150" s="129"/>
      <c r="J150" s="81"/>
      <c r="K150" s="130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</row>
    <row r="151" spans="1:28" ht="13" x14ac:dyDescent="0.15">
      <c r="A151" s="81"/>
      <c r="B151" s="128"/>
      <c r="C151" s="81"/>
      <c r="D151" s="81"/>
      <c r="E151" s="81"/>
      <c r="F151" s="81"/>
      <c r="G151" s="81"/>
      <c r="H151" s="81"/>
      <c r="I151" s="129"/>
      <c r="J151" s="81"/>
      <c r="K151" s="130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</row>
    <row r="152" spans="1:28" ht="13" x14ac:dyDescent="0.15">
      <c r="A152" s="81"/>
      <c r="B152" s="128"/>
      <c r="C152" s="81"/>
      <c r="D152" s="81"/>
      <c r="E152" s="81"/>
      <c r="F152" s="81"/>
      <c r="G152" s="81"/>
      <c r="H152" s="81"/>
      <c r="I152" s="129"/>
      <c r="J152" s="81"/>
      <c r="K152" s="130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ht="13" x14ac:dyDescent="0.15">
      <c r="A153" s="81"/>
      <c r="B153" s="128"/>
      <c r="C153" s="81"/>
      <c r="D153" s="81"/>
      <c r="E153" s="81"/>
      <c r="F153" s="81"/>
      <c r="G153" s="81"/>
      <c r="H153" s="81"/>
      <c r="I153" s="129"/>
      <c r="J153" s="81"/>
      <c r="K153" s="130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ht="13" x14ac:dyDescent="0.15">
      <c r="A154" s="81"/>
      <c r="B154" s="128"/>
      <c r="C154" s="81"/>
      <c r="D154" s="81"/>
      <c r="E154" s="81"/>
      <c r="F154" s="81"/>
      <c r="G154" s="81"/>
      <c r="H154" s="81"/>
      <c r="I154" s="129"/>
      <c r="J154" s="81"/>
      <c r="K154" s="130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ht="13" x14ac:dyDescent="0.15">
      <c r="A155" s="81"/>
      <c r="B155" s="128"/>
      <c r="C155" s="81"/>
      <c r="D155" s="81"/>
      <c r="E155" s="81"/>
      <c r="F155" s="81"/>
      <c r="G155" s="81"/>
      <c r="H155" s="81"/>
      <c r="I155" s="129"/>
      <c r="J155" s="81"/>
      <c r="K155" s="130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ht="13" x14ac:dyDescent="0.15">
      <c r="A156" s="81"/>
      <c r="B156" s="128"/>
      <c r="C156" s="81"/>
      <c r="D156" s="81"/>
      <c r="E156" s="81"/>
      <c r="F156" s="81"/>
      <c r="G156" s="81"/>
      <c r="H156" s="81"/>
      <c r="I156" s="129"/>
      <c r="J156" s="81"/>
      <c r="K156" s="130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</row>
    <row r="157" spans="1:28" ht="13" x14ac:dyDescent="0.15">
      <c r="A157" s="81"/>
      <c r="B157" s="128"/>
      <c r="C157" s="81"/>
      <c r="D157" s="81"/>
      <c r="E157" s="81"/>
      <c r="F157" s="81"/>
      <c r="G157" s="81"/>
      <c r="H157" s="81"/>
      <c r="I157" s="129"/>
      <c r="J157" s="81"/>
      <c r="K157" s="130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</row>
    <row r="158" spans="1:28" ht="13" x14ac:dyDescent="0.15">
      <c r="A158" s="81"/>
      <c r="B158" s="128"/>
      <c r="C158" s="81"/>
      <c r="D158" s="81"/>
      <c r="E158" s="81"/>
      <c r="F158" s="81"/>
      <c r="G158" s="81"/>
      <c r="H158" s="81"/>
      <c r="I158" s="129"/>
      <c r="J158" s="81"/>
      <c r="K158" s="130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</row>
    <row r="159" spans="1:28" ht="13" x14ac:dyDescent="0.15">
      <c r="A159" s="81"/>
      <c r="B159" s="128"/>
      <c r="C159" s="81"/>
      <c r="D159" s="81"/>
      <c r="E159" s="81"/>
      <c r="F159" s="81"/>
      <c r="G159" s="81"/>
      <c r="H159" s="81"/>
      <c r="I159" s="129"/>
      <c r="J159" s="81"/>
      <c r="K159" s="130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</row>
    <row r="160" spans="1:28" ht="13" x14ac:dyDescent="0.15">
      <c r="A160" s="81"/>
      <c r="B160" s="128"/>
      <c r="C160" s="81"/>
      <c r="D160" s="81"/>
      <c r="E160" s="81"/>
      <c r="F160" s="81"/>
      <c r="G160" s="81"/>
      <c r="H160" s="81"/>
      <c r="I160" s="129"/>
      <c r="J160" s="81"/>
      <c r="K160" s="130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</row>
    <row r="161" spans="1:28" ht="13" x14ac:dyDescent="0.15">
      <c r="A161" s="81"/>
      <c r="B161" s="128"/>
      <c r="C161" s="81"/>
      <c r="D161" s="81"/>
      <c r="E161" s="81"/>
      <c r="F161" s="81"/>
      <c r="G161" s="81"/>
      <c r="H161" s="81"/>
      <c r="I161" s="129"/>
      <c r="J161" s="81"/>
      <c r="K161" s="130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</row>
    <row r="162" spans="1:28" ht="13" x14ac:dyDescent="0.15">
      <c r="A162" s="81"/>
      <c r="B162" s="128"/>
      <c r="C162" s="81"/>
      <c r="D162" s="81"/>
      <c r="E162" s="81"/>
      <c r="F162" s="81"/>
      <c r="G162" s="81"/>
      <c r="H162" s="81"/>
      <c r="I162" s="129"/>
      <c r="J162" s="81"/>
      <c r="K162" s="130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</row>
    <row r="163" spans="1:28" ht="13" x14ac:dyDescent="0.15">
      <c r="A163" s="81"/>
      <c r="B163" s="128"/>
      <c r="C163" s="81"/>
      <c r="D163" s="81"/>
      <c r="E163" s="81"/>
      <c r="F163" s="81"/>
      <c r="G163" s="81"/>
      <c r="H163" s="81"/>
      <c r="I163" s="129"/>
      <c r="J163" s="81"/>
      <c r="K163" s="130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</row>
    <row r="164" spans="1:28" ht="13" x14ac:dyDescent="0.15">
      <c r="A164" s="81"/>
      <c r="B164" s="128"/>
      <c r="C164" s="81"/>
      <c r="D164" s="81"/>
      <c r="E164" s="81"/>
      <c r="F164" s="81"/>
      <c r="G164" s="81"/>
      <c r="H164" s="81"/>
      <c r="I164" s="129"/>
      <c r="J164" s="81"/>
      <c r="K164" s="130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</row>
    <row r="165" spans="1:28" ht="13" x14ac:dyDescent="0.15">
      <c r="A165" s="81"/>
      <c r="B165" s="128"/>
      <c r="C165" s="81"/>
      <c r="D165" s="81"/>
      <c r="E165" s="81"/>
      <c r="F165" s="81"/>
      <c r="G165" s="81"/>
      <c r="H165" s="81"/>
      <c r="I165" s="129"/>
      <c r="J165" s="81"/>
      <c r="K165" s="130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</row>
    <row r="166" spans="1:28" ht="13" x14ac:dyDescent="0.15">
      <c r="A166" s="81"/>
      <c r="B166" s="128"/>
      <c r="C166" s="81"/>
      <c r="D166" s="81"/>
      <c r="E166" s="81"/>
      <c r="F166" s="81"/>
      <c r="G166" s="81"/>
      <c r="H166" s="81"/>
      <c r="I166" s="129"/>
      <c r="J166" s="81"/>
      <c r="K166" s="130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</row>
    <row r="167" spans="1:28" ht="13" x14ac:dyDescent="0.15">
      <c r="A167" s="81"/>
      <c r="B167" s="128"/>
      <c r="C167" s="81"/>
      <c r="D167" s="81"/>
      <c r="E167" s="81"/>
      <c r="F167" s="81"/>
      <c r="G167" s="81"/>
      <c r="H167" s="81"/>
      <c r="I167" s="129"/>
      <c r="J167" s="81"/>
      <c r="K167" s="130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</row>
    <row r="168" spans="1:28" ht="13" x14ac:dyDescent="0.15">
      <c r="A168" s="81"/>
      <c r="B168" s="128"/>
      <c r="C168" s="81"/>
      <c r="D168" s="81"/>
      <c r="E168" s="81"/>
      <c r="F168" s="81"/>
      <c r="G168" s="81"/>
      <c r="H168" s="81"/>
      <c r="I168" s="129"/>
      <c r="J168" s="81"/>
      <c r="K168" s="130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</row>
    <row r="169" spans="1:28" ht="13" x14ac:dyDescent="0.15">
      <c r="A169" s="81"/>
      <c r="B169" s="128"/>
      <c r="C169" s="81"/>
      <c r="D169" s="81"/>
      <c r="E169" s="81"/>
      <c r="F169" s="81"/>
      <c r="G169" s="81"/>
      <c r="H169" s="81"/>
      <c r="I169" s="129"/>
      <c r="J169" s="81"/>
      <c r="K169" s="130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</row>
    <row r="170" spans="1:28" ht="13" x14ac:dyDescent="0.15">
      <c r="A170" s="81"/>
      <c r="B170" s="128"/>
      <c r="C170" s="81"/>
      <c r="D170" s="81"/>
      <c r="E170" s="81"/>
      <c r="F170" s="81"/>
      <c r="G170" s="81"/>
      <c r="H170" s="81"/>
      <c r="I170" s="129"/>
      <c r="J170" s="81"/>
      <c r="K170" s="130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</row>
    <row r="171" spans="1:28" ht="13" x14ac:dyDescent="0.15">
      <c r="A171" s="81"/>
      <c r="B171" s="128"/>
      <c r="C171" s="81"/>
      <c r="D171" s="81"/>
      <c r="E171" s="81"/>
      <c r="F171" s="81"/>
      <c r="G171" s="81"/>
      <c r="H171" s="81"/>
      <c r="I171" s="129"/>
      <c r="J171" s="81"/>
      <c r="K171" s="130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</row>
    <row r="172" spans="1:28" ht="13" x14ac:dyDescent="0.15">
      <c r="A172" s="81"/>
      <c r="B172" s="128"/>
      <c r="C172" s="81"/>
      <c r="D172" s="81"/>
      <c r="E172" s="81"/>
      <c r="F172" s="81"/>
      <c r="G172" s="81"/>
      <c r="H172" s="81"/>
      <c r="I172" s="129"/>
      <c r="J172" s="81"/>
      <c r="K172" s="130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</row>
    <row r="173" spans="1:28" ht="13" x14ac:dyDescent="0.15">
      <c r="A173" s="81"/>
      <c r="B173" s="128"/>
      <c r="C173" s="81"/>
      <c r="D173" s="81"/>
      <c r="E173" s="81"/>
      <c r="F173" s="81"/>
      <c r="G173" s="81"/>
      <c r="H173" s="81"/>
      <c r="I173" s="129"/>
      <c r="J173" s="81"/>
      <c r="K173" s="130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</row>
    <row r="174" spans="1:28" ht="13" x14ac:dyDescent="0.15">
      <c r="A174" s="81"/>
      <c r="B174" s="128"/>
      <c r="C174" s="81"/>
      <c r="D174" s="81"/>
      <c r="E174" s="81"/>
      <c r="F174" s="81"/>
      <c r="G174" s="81"/>
      <c r="H174" s="81"/>
      <c r="I174" s="129"/>
      <c r="J174" s="81"/>
      <c r="K174" s="130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</row>
    <row r="175" spans="1:28" ht="13" x14ac:dyDescent="0.15">
      <c r="A175" s="81"/>
      <c r="B175" s="128"/>
      <c r="C175" s="81"/>
      <c r="D175" s="81"/>
      <c r="E175" s="81"/>
      <c r="F175" s="81"/>
      <c r="G175" s="81"/>
      <c r="H175" s="81"/>
      <c r="I175" s="129"/>
      <c r="J175" s="81"/>
      <c r="K175" s="130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</row>
    <row r="176" spans="1:28" ht="13" x14ac:dyDescent="0.15">
      <c r="A176" s="81"/>
      <c r="B176" s="128"/>
      <c r="C176" s="81"/>
      <c r="D176" s="81"/>
      <c r="E176" s="81"/>
      <c r="F176" s="81"/>
      <c r="G176" s="81"/>
      <c r="H176" s="81"/>
      <c r="I176" s="129"/>
      <c r="J176" s="81"/>
      <c r="K176" s="130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</row>
    <row r="177" spans="1:28" ht="13" x14ac:dyDescent="0.15">
      <c r="A177" s="81"/>
      <c r="B177" s="128"/>
      <c r="C177" s="81"/>
      <c r="D177" s="81"/>
      <c r="E177" s="81"/>
      <c r="F177" s="81"/>
      <c r="G177" s="81"/>
      <c r="H177" s="81"/>
      <c r="I177" s="129"/>
      <c r="J177" s="81"/>
      <c r="K177" s="130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</row>
    <row r="178" spans="1:28" ht="13" x14ac:dyDescent="0.15">
      <c r="A178" s="81"/>
      <c r="B178" s="128"/>
      <c r="C178" s="81"/>
      <c r="D178" s="81"/>
      <c r="E178" s="81"/>
      <c r="F178" s="81"/>
      <c r="G178" s="81"/>
      <c r="H178" s="81"/>
      <c r="I178" s="129"/>
      <c r="J178" s="81"/>
      <c r="K178" s="130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</row>
    <row r="179" spans="1:28" ht="13" x14ac:dyDescent="0.15">
      <c r="A179" s="81"/>
      <c r="B179" s="128"/>
      <c r="C179" s="81"/>
      <c r="D179" s="81"/>
      <c r="E179" s="81"/>
      <c r="F179" s="81"/>
      <c r="G179" s="81"/>
      <c r="H179" s="81"/>
      <c r="I179" s="129"/>
      <c r="J179" s="81"/>
      <c r="K179" s="130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</row>
    <row r="180" spans="1:28" ht="13" x14ac:dyDescent="0.15">
      <c r="A180" s="81"/>
      <c r="B180" s="128"/>
      <c r="C180" s="81"/>
      <c r="D180" s="81"/>
      <c r="E180" s="81"/>
      <c r="F180" s="81"/>
      <c r="G180" s="81"/>
      <c r="H180" s="81"/>
      <c r="I180" s="129"/>
      <c r="J180" s="81"/>
      <c r="K180" s="130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</row>
    <row r="181" spans="1:28" ht="13" x14ac:dyDescent="0.15">
      <c r="A181" s="81"/>
      <c r="B181" s="128"/>
      <c r="C181" s="81"/>
      <c r="D181" s="81"/>
      <c r="E181" s="81"/>
      <c r="F181" s="81"/>
      <c r="G181" s="81"/>
      <c r="H181" s="81"/>
      <c r="I181" s="129"/>
      <c r="J181" s="81"/>
      <c r="K181" s="130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</row>
    <row r="182" spans="1:28" ht="13" x14ac:dyDescent="0.15">
      <c r="A182" s="81"/>
      <c r="B182" s="128"/>
      <c r="C182" s="81"/>
      <c r="D182" s="81"/>
      <c r="E182" s="81"/>
      <c r="F182" s="81"/>
      <c r="G182" s="81"/>
      <c r="H182" s="81"/>
      <c r="I182" s="129"/>
      <c r="J182" s="81"/>
      <c r="K182" s="130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</row>
    <row r="183" spans="1:28" ht="13" x14ac:dyDescent="0.15">
      <c r="A183" s="81"/>
      <c r="B183" s="128"/>
      <c r="C183" s="81"/>
      <c r="D183" s="81"/>
      <c r="E183" s="81"/>
      <c r="F183" s="81"/>
      <c r="G183" s="81"/>
      <c r="H183" s="81"/>
      <c r="I183" s="129"/>
      <c r="J183" s="81"/>
      <c r="K183" s="130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</row>
    <row r="184" spans="1:28" ht="13" x14ac:dyDescent="0.15">
      <c r="A184" s="81"/>
      <c r="B184" s="128"/>
      <c r="C184" s="81"/>
      <c r="D184" s="81"/>
      <c r="E184" s="81"/>
      <c r="F184" s="81"/>
      <c r="G184" s="81"/>
      <c r="H184" s="81"/>
      <c r="I184" s="129"/>
      <c r="J184" s="81"/>
      <c r="K184" s="130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</row>
    <row r="185" spans="1:28" ht="13" x14ac:dyDescent="0.15">
      <c r="A185" s="81"/>
      <c r="B185" s="128"/>
      <c r="C185" s="81"/>
      <c r="D185" s="81"/>
      <c r="E185" s="81"/>
      <c r="F185" s="81"/>
      <c r="G185" s="81"/>
      <c r="H185" s="81"/>
      <c r="I185" s="129"/>
      <c r="J185" s="81"/>
      <c r="K185" s="130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</row>
    <row r="186" spans="1:28" ht="13" x14ac:dyDescent="0.15">
      <c r="A186" s="81"/>
      <c r="B186" s="128"/>
      <c r="C186" s="81"/>
      <c r="D186" s="81"/>
      <c r="E186" s="81"/>
      <c r="F186" s="81"/>
      <c r="G186" s="81"/>
      <c r="H186" s="81"/>
      <c r="I186" s="129"/>
      <c r="J186" s="81"/>
      <c r="K186" s="130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</row>
    <row r="187" spans="1:28" ht="13" x14ac:dyDescent="0.15">
      <c r="A187" s="81"/>
      <c r="B187" s="128"/>
      <c r="C187" s="81"/>
      <c r="D187" s="81"/>
      <c r="E187" s="81"/>
      <c r="F187" s="81"/>
      <c r="G187" s="81"/>
      <c r="H187" s="81"/>
      <c r="I187" s="129"/>
      <c r="J187" s="81"/>
      <c r="K187" s="130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</row>
    <row r="188" spans="1:28" ht="13" x14ac:dyDescent="0.15">
      <c r="A188" s="81"/>
      <c r="B188" s="128"/>
      <c r="C188" s="81"/>
      <c r="D188" s="81"/>
      <c r="E188" s="81"/>
      <c r="F188" s="81"/>
      <c r="G188" s="81"/>
      <c r="H188" s="81"/>
      <c r="I188" s="129"/>
      <c r="J188" s="81"/>
      <c r="K188" s="130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</row>
    <row r="189" spans="1:28" ht="13" x14ac:dyDescent="0.15">
      <c r="A189" s="81"/>
      <c r="B189" s="128"/>
      <c r="C189" s="81"/>
      <c r="D189" s="81"/>
      <c r="E189" s="81"/>
      <c r="F189" s="81"/>
      <c r="G189" s="81"/>
      <c r="H189" s="81"/>
      <c r="I189" s="129"/>
      <c r="J189" s="81"/>
      <c r="K189" s="130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</row>
    <row r="190" spans="1:28" ht="13" x14ac:dyDescent="0.15">
      <c r="A190" s="81"/>
      <c r="B190" s="128"/>
      <c r="C190" s="81"/>
      <c r="D190" s="81"/>
      <c r="E190" s="81"/>
      <c r="F190" s="81"/>
      <c r="G190" s="81"/>
      <c r="H190" s="81"/>
      <c r="I190" s="129"/>
      <c r="J190" s="81"/>
      <c r="K190" s="130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</row>
    <row r="191" spans="1:28" ht="13" x14ac:dyDescent="0.15">
      <c r="A191" s="81"/>
      <c r="B191" s="128"/>
      <c r="C191" s="81"/>
      <c r="D191" s="81"/>
      <c r="E191" s="81"/>
      <c r="F191" s="81"/>
      <c r="G191" s="81"/>
      <c r="H191" s="81"/>
      <c r="I191" s="129"/>
      <c r="J191" s="81"/>
      <c r="K191" s="130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</row>
    <row r="192" spans="1:28" ht="13" x14ac:dyDescent="0.15">
      <c r="A192" s="81"/>
      <c r="B192" s="128"/>
      <c r="C192" s="81"/>
      <c r="D192" s="81"/>
      <c r="E192" s="81"/>
      <c r="F192" s="81"/>
      <c r="G192" s="81"/>
      <c r="H192" s="81"/>
      <c r="I192" s="129"/>
      <c r="J192" s="81"/>
      <c r="K192" s="130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</row>
    <row r="193" spans="1:28" ht="13" x14ac:dyDescent="0.15">
      <c r="A193" s="81"/>
      <c r="B193" s="128"/>
      <c r="C193" s="81"/>
      <c r="D193" s="81"/>
      <c r="E193" s="81"/>
      <c r="F193" s="81"/>
      <c r="G193" s="81"/>
      <c r="H193" s="81"/>
      <c r="I193" s="129"/>
      <c r="J193" s="81"/>
      <c r="K193" s="130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</row>
    <row r="194" spans="1:28" ht="13" x14ac:dyDescent="0.15">
      <c r="A194" s="81"/>
      <c r="B194" s="128"/>
      <c r="C194" s="81"/>
      <c r="D194" s="81"/>
      <c r="E194" s="81"/>
      <c r="F194" s="81"/>
      <c r="G194" s="81"/>
      <c r="H194" s="81"/>
      <c r="I194" s="129"/>
      <c r="J194" s="81"/>
      <c r="K194" s="130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</row>
    <row r="195" spans="1:28" ht="13" x14ac:dyDescent="0.15">
      <c r="A195" s="81"/>
      <c r="B195" s="128"/>
      <c r="C195" s="81"/>
      <c r="D195" s="81"/>
      <c r="E195" s="81"/>
      <c r="F195" s="81"/>
      <c r="G195" s="81"/>
      <c r="H195" s="81"/>
      <c r="I195" s="129"/>
      <c r="J195" s="81"/>
      <c r="K195" s="130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</row>
    <row r="196" spans="1:28" ht="13" x14ac:dyDescent="0.15">
      <c r="A196" s="81"/>
      <c r="B196" s="128"/>
      <c r="C196" s="81"/>
      <c r="D196" s="81"/>
      <c r="E196" s="81"/>
      <c r="F196" s="81"/>
      <c r="G196" s="81"/>
      <c r="H196" s="81"/>
      <c r="I196" s="129"/>
      <c r="J196" s="81"/>
      <c r="K196" s="130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</row>
    <row r="197" spans="1:28" ht="13" x14ac:dyDescent="0.15">
      <c r="A197" s="81"/>
      <c r="B197" s="128"/>
      <c r="C197" s="81"/>
      <c r="D197" s="81"/>
      <c r="E197" s="81"/>
      <c r="F197" s="81"/>
      <c r="G197" s="81"/>
      <c r="H197" s="81"/>
      <c r="I197" s="129"/>
      <c r="J197" s="81"/>
      <c r="K197" s="130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</row>
    <row r="198" spans="1:28" ht="13" x14ac:dyDescent="0.15">
      <c r="A198" s="81"/>
      <c r="B198" s="128"/>
      <c r="C198" s="81"/>
      <c r="D198" s="81"/>
      <c r="E198" s="81"/>
      <c r="F198" s="81"/>
      <c r="G198" s="81"/>
      <c r="H198" s="81"/>
      <c r="I198" s="129"/>
      <c r="J198" s="81"/>
      <c r="K198" s="130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</row>
    <row r="199" spans="1:28" ht="13" x14ac:dyDescent="0.15">
      <c r="A199" s="81"/>
      <c r="B199" s="128"/>
      <c r="C199" s="81"/>
      <c r="D199" s="81"/>
      <c r="E199" s="81"/>
      <c r="F199" s="81"/>
      <c r="G199" s="81"/>
      <c r="H199" s="81"/>
      <c r="I199" s="129"/>
      <c r="J199" s="81"/>
      <c r="K199" s="130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</row>
    <row r="200" spans="1:28" ht="13" x14ac:dyDescent="0.15">
      <c r="A200" s="81"/>
      <c r="B200" s="128"/>
      <c r="C200" s="81"/>
      <c r="D200" s="81"/>
      <c r="E200" s="81"/>
      <c r="F200" s="81"/>
      <c r="G200" s="81"/>
      <c r="H200" s="81"/>
      <c r="I200" s="129"/>
      <c r="J200" s="81"/>
      <c r="K200" s="130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</row>
    <row r="201" spans="1:28" ht="13" x14ac:dyDescent="0.15">
      <c r="A201" s="81"/>
      <c r="B201" s="128"/>
      <c r="C201" s="81"/>
      <c r="D201" s="81"/>
      <c r="E201" s="81"/>
      <c r="F201" s="81"/>
      <c r="G201" s="81"/>
      <c r="H201" s="81"/>
      <c r="I201" s="129"/>
      <c r="J201" s="81"/>
      <c r="K201" s="130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</row>
    <row r="202" spans="1:28" ht="13" x14ac:dyDescent="0.15">
      <c r="A202" s="81"/>
      <c r="B202" s="128"/>
      <c r="C202" s="81"/>
      <c r="D202" s="81"/>
      <c r="E202" s="81"/>
      <c r="F202" s="81"/>
      <c r="G202" s="81"/>
      <c r="H202" s="81"/>
      <c r="I202" s="129"/>
      <c r="J202" s="81"/>
      <c r="K202" s="130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</row>
    <row r="203" spans="1:28" ht="13" x14ac:dyDescent="0.15">
      <c r="A203" s="81"/>
      <c r="B203" s="128"/>
      <c r="C203" s="81"/>
      <c r="D203" s="81"/>
      <c r="E203" s="81"/>
      <c r="F203" s="81"/>
      <c r="G203" s="81"/>
      <c r="H203" s="81"/>
      <c r="I203" s="129"/>
      <c r="J203" s="81"/>
      <c r="K203" s="130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</row>
    <row r="204" spans="1:28" ht="13" x14ac:dyDescent="0.15">
      <c r="A204" s="81"/>
      <c r="B204" s="128"/>
      <c r="C204" s="81"/>
      <c r="D204" s="81"/>
      <c r="E204" s="81"/>
      <c r="F204" s="81"/>
      <c r="G204" s="81"/>
      <c r="H204" s="81"/>
      <c r="I204" s="129"/>
      <c r="J204" s="81"/>
      <c r="K204" s="130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</row>
    <row r="205" spans="1:28" ht="13" x14ac:dyDescent="0.15">
      <c r="A205" s="81"/>
      <c r="B205" s="128"/>
      <c r="C205" s="81"/>
      <c r="D205" s="81"/>
      <c r="E205" s="81"/>
      <c r="F205" s="81"/>
      <c r="G205" s="81"/>
      <c r="H205" s="81"/>
      <c r="I205" s="129"/>
      <c r="J205" s="81"/>
      <c r="K205" s="130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</row>
    <row r="206" spans="1:28" ht="13" x14ac:dyDescent="0.15">
      <c r="A206" s="81"/>
      <c r="B206" s="128"/>
      <c r="C206" s="81"/>
      <c r="D206" s="81"/>
      <c r="E206" s="81"/>
      <c r="F206" s="81"/>
      <c r="G206" s="81"/>
      <c r="H206" s="81"/>
      <c r="I206" s="129"/>
      <c r="J206" s="81"/>
      <c r="K206" s="130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</row>
    <row r="207" spans="1:28" ht="13" x14ac:dyDescent="0.15">
      <c r="A207" s="81"/>
      <c r="B207" s="128"/>
      <c r="C207" s="81"/>
      <c r="D207" s="81"/>
      <c r="E207" s="81"/>
      <c r="F207" s="81"/>
      <c r="G207" s="81"/>
      <c r="H207" s="81"/>
      <c r="I207" s="129"/>
      <c r="J207" s="81"/>
      <c r="K207" s="130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</row>
    <row r="208" spans="1:28" ht="13" x14ac:dyDescent="0.15">
      <c r="A208" s="81"/>
      <c r="B208" s="128"/>
      <c r="C208" s="81"/>
      <c r="D208" s="81"/>
      <c r="E208" s="81"/>
      <c r="F208" s="81"/>
      <c r="G208" s="81"/>
      <c r="H208" s="81"/>
      <c r="I208" s="129"/>
      <c r="J208" s="81"/>
      <c r="K208" s="130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</row>
    <row r="209" spans="1:28" ht="13" x14ac:dyDescent="0.15">
      <c r="A209" s="81"/>
      <c r="B209" s="128"/>
      <c r="C209" s="81"/>
      <c r="D209" s="81"/>
      <c r="E209" s="81"/>
      <c r="F209" s="81"/>
      <c r="G209" s="81"/>
      <c r="H209" s="81"/>
      <c r="I209" s="129"/>
      <c r="J209" s="81"/>
      <c r="K209" s="130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</row>
    <row r="210" spans="1:28" ht="13" x14ac:dyDescent="0.15">
      <c r="A210" s="81"/>
      <c r="B210" s="128"/>
      <c r="C210" s="81"/>
      <c r="D210" s="81"/>
      <c r="E210" s="81"/>
      <c r="F210" s="81"/>
      <c r="G210" s="81"/>
      <c r="H210" s="81"/>
      <c r="I210" s="129"/>
      <c r="J210" s="81"/>
      <c r="K210" s="130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</row>
    <row r="211" spans="1:28" ht="13" x14ac:dyDescent="0.15">
      <c r="A211" s="81"/>
      <c r="B211" s="128"/>
      <c r="C211" s="81"/>
      <c r="D211" s="81"/>
      <c r="E211" s="81"/>
      <c r="F211" s="81"/>
      <c r="G211" s="81"/>
      <c r="H211" s="81"/>
      <c r="I211" s="129"/>
      <c r="J211" s="81"/>
      <c r="K211" s="130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</row>
    <row r="212" spans="1:28" ht="13" x14ac:dyDescent="0.15">
      <c r="A212" s="81"/>
      <c r="B212" s="128"/>
      <c r="C212" s="81"/>
      <c r="D212" s="81"/>
      <c r="E212" s="81"/>
      <c r="F212" s="81"/>
      <c r="G212" s="81"/>
      <c r="H212" s="81"/>
      <c r="I212" s="129"/>
      <c r="J212" s="81"/>
      <c r="K212" s="130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</row>
    <row r="213" spans="1:28" ht="13" x14ac:dyDescent="0.15">
      <c r="A213" s="81"/>
      <c r="B213" s="128"/>
      <c r="C213" s="81"/>
      <c r="D213" s="81"/>
      <c r="E213" s="81"/>
      <c r="F213" s="81"/>
      <c r="G213" s="81"/>
      <c r="H213" s="81"/>
      <c r="I213" s="129"/>
      <c r="J213" s="81"/>
      <c r="K213" s="130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</row>
    <row r="214" spans="1:28" ht="13" x14ac:dyDescent="0.15">
      <c r="A214" s="81"/>
      <c r="B214" s="128"/>
      <c r="C214" s="81"/>
      <c r="D214" s="81"/>
      <c r="E214" s="81"/>
      <c r="F214" s="81"/>
      <c r="G214" s="81"/>
      <c r="H214" s="81"/>
      <c r="I214" s="129"/>
      <c r="J214" s="81"/>
      <c r="K214" s="130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</row>
    <row r="215" spans="1:28" ht="13" x14ac:dyDescent="0.15">
      <c r="A215" s="81"/>
      <c r="B215" s="128"/>
      <c r="C215" s="81"/>
      <c r="D215" s="81"/>
      <c r="E215" s="81"/>
      <c r="F215" s="81"/>
      <c r="G215" s="81"/>
      <c r="H215" s="81"/>
      <c r="I215" s="129"/>
      <c r="J215" s="81"/>
      <c r="K215" s="130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</row>
    <row r="216" spans="1:28" ht="13" x14ac:dyDescent="0.15">
      <c r="A216" s="81"/>
      <c r="B216" s="128"/>
      <c r="C216" s="81"/>
      <c r="D216" s="81"/>
      <c r="E216" s="81"/>
      <c r="F216" s="81"/>
      <c r="G216" s="81"/>
      <c r="H216" s="81"/>
      <c r="I216" s="129"/>
      <c r="J216" s="81"/>
      <c r="K216" s="130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</row>
    <row r="217" spans="1:28" ht="13" x14ac:dyDescent="0.15">
      <c r="A217" s="81"/>
      <c r="B217" s="128"/>
      <c r="C217" s="81"/>
      <c r="D217" s="81"/>
      <c r="E217" s="81"/>
      <c r="F217" s="81"/>
      <c r="G217" s="81"/>
      <c r="H217" s="81"/>
      <c r="I217" s="129"/>
      <c r="J217" s="81"/>
      <c r="K217" s="130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</row>
    <row r="218" spans="1:28" ht="13" x14ac:dyDescent="0.15">
      <c r="A218" s="81"/>
      <c r="B218" s="128"/>
      <c r="C218" s="81"/>
      <c r="D218" s="81"/>
      <c r="E218" s="81"/>
      <c r="F218" s="81"/>
      <c r="G218" s="81"/>
      <c r="H218" s="81"/>
      <c r="I218" s="129"/>
      <c r="J218" s="81"/>
      <c r="K218" s="130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</row>
    <row r="219" spans="1:28" ht="13" x14ac:dyDescent="0.15">
      <c r="A219" s="81"/>
      <c r="B219" s="128"/>
      <c r="C219" s="81"/>
      <c r="D219" s="81"/>
      <c r="E219" s="81"/>
      <c r="F219" s="81"/>
      <c r="G219" s="81"/>
      <c r="H219" s="81"/>
      <c r="I219" s="129"/>
      <c r="J219" s="81"/>
      <c r="K219" s="130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</row>
    <row r="220" spans="1:28" ht="13" x14ac:dyDescent="0.15">
      <c r="A220" s="81"/>
      <c r="B220" s="128"/>
      <c r="C220" s="81"/>
      <c r="D220" s="81"/>
      <c r="E220" s="81"/>
      <c r="F220" s="81"/>
      <c r="G220" s="81"/>
      <c r="H220" s="81"/>
      <c r="I220" s="129"/>
      <c r="J220" s="81"/>
      <c r="K220" s="130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</row>
    <row r="221" spans="1:28" ht="13" x14ac:dyDescent="0.15">
      <c r="A221" s="81"/>
      <c r="B221" s="128"/>
      <c r="C221" s="81"/>
      <c r="D221" s="81"/>
      <c r="E221" s="81"/>
      <c r="F221" s="81"/>
      <c r="G221" s="81"/>
      <c r="H221" s="81"/>
      <c r="I221" s="129"/>
      <c r="J221" s="81"/>
      <c r="K221" s="130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</row>
    <row r="222" spans="1:28" ht="13" x14ac:dyDescent="0.15">
      <c r="A222" s="81"/>
      <c r="B222" s="128"/>
      <c r="C222" s="81"/>
      <c r="D222" s="81"/>
      <c r="E222" s="81"/>
      <c r="F222" s="81"/>
      <c r="G222" s="81"/>
      <c r="H222" s="81"/>
      <c r="I222" s="129"/>
      <c r="J222" s="81"/>
      <c r="K222" s="130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</row>
    <row r="223" spans="1:28" ht="13" x14ac:dyDescent="0.15">
      <c r="A223" s="81"/>
      <c r="B223" s="128"/>
      <c r="C223" s="81"/>
      <c r="D223" s="81"/>
      <c r="E223" s="81"/>
      <c r="F223" s="81"/>
      <c r="G223" s="81"/>
      <c r="H223" s="81"/>
      <c r="I223" s="129"/>
      <c r="J223" s="81"/>
      <c r="K223" s="130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</row>
    <row r="224" spans="1:28" ht="13" x14ac:dyDescent="0.15">
      <c r="A224" s="81"/>
      <c r="B224" s="128"/>
      <c r="C224" s="81"/>
      <c r="D224" s="81"/>
      <c r="E224" s="81"/>
      <c r="F224" s="81"/>
      <c r="G224" s="81"/>
      <c r="H224" s="81"/>
      <c r="I224" s="129"/>
      <c r="J224" s="81"/>
      <c r="K224" s="130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</row>
    <row r="225" spans="1:28" ht="13" x14ac:dyDescent="0.15">
      <c r="A225" s="81"/>
      <c r="B225" s="128"/>
      <c r="C225" s="81"/>
      <c r="D225" s="81"/>
      <c r="E225" s="81"/>
      <c r="F225" s="81"/>
      <c r="G225" s="81"/>
      <c r="H225" s="81"/>
      <c r="I225" s="129"/>
      <c r="J225" s="81"/>
      <c r="K225" s="130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</row>
    <row r="226" spans="1:28" ht="13" x14ac:dyDescent="0.15">
      <c r="A226" s="81"/>
      <c r="B226" s="128"/>
      <c r="C226" s="81"/>
      <c r="D226" s="81"/>
      <c r="E226" s="81"/>
      <c r="F226" s="81"/>
      <c r="G226" s="81"/>
      <c r="H226" s="81"/>
      <c r="I226" s="129"/>
      <c r="J226" s="81"/>
      <c r="K226" s="130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</row>
    <row r="227" spans="1:28" ht="13" x14ac:dyDescent="0.15">
      <c r="A227" s="81"/>
      <c r="B227" s="128"/>
      <c r="C227" s="81"/>
      <c r="D227" s="81"/>
      <c r="E227" s="81"/>
      <c r="F227" s="81"/>
      <c r="G227" s="81"/>
      <c r="H227" s="81"/>
      <c r="I227" s="129"/>
      <c r="J227" s="81"/>
      <c r="K227" s="130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</row>
    <row r="228" spans="1:28" ht="13" x14ac:dyDescent="0.15">
      <c r="A228" s="81"/>
      <c r="B228" s="128"/>
      <c r="C228" s="81"/>
      <c r="D228" s="81"/>
      <c r="E228" s="81"/>
      <c r="F228" s="81"/>
      <c r="G228" s="81"/>
      <c r="H228" s="81"/>
      <c r="I228" s="129"/>
      <c r="J228" s="81"/>
      <c r="K228" s="130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</row>
    <row r="229" spans="1:28" ht="13" x14ac:dyDescent="0.15">
      <c r="A229" s="81"/>
      <c r="B229" s="128"/>
      <c r="C229" s="81"/>
      <c r="D229" s="81"/>
      <c r="E229" s="81"/>
      <c r="F229" s="81"/>
      <c r="G229" s="81"/>
      <c r="H229" s="81"/>
      <c r="I229" s="129"/>
      <c r="J229" s="81"/>
      <c r="K229" s="130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</row>
    <row r="230" spans="1:28" ht="13" x14ac:dyDescent="0.15">
      <c r="A230" s="81"/>
      <c r="B230" s="128"/>
      <c r="C230" s="81"/>
      <c r="D230" s="81"/>
      <c r="E230" s="81"/>
      <c r="F230" s="81"/>
      <c r="G230" s="81"/>
      <c r="H230" s="81"/>
      <c r="I230" s="129"/>
      <c r="J230" s="81"/>
      <c r="K230" s="130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</row>
    <row r="231" spans="1:28" ht="13" x14ac:dyDescent="0.15">
      <c r="A231" s="81"/>
      <c r="B231" s="128"/>
      <c r="C231" s="81"/>
      <c r="D231" s="81"/>
      <c r="E231" s="81"/>
      <c r="F231" s="81"/>
      <c r="G231" s="81"/>
      <c r="H231" s="81"/>
      <c r="I231" s="129"/>
      <c r="J231" s="81"/>
      <c r="K231" s="130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</row>
    <row r="232" spans="1:28" ht="13" x14ac:dyDescent="0.15">
      <c r="A232" s="81"/>
      <c r="B232" s="128"/>
      <c r="C232" s="81"/>
      <c r="D232" s="81"/>
      <c r="E232" s="81"/>
      <c r="F232" s="81"/>
      <c r="G232" s="81"/>
      <c r="H232" s="81"/>
      <c r="I232" s="129"/>
      <c r="J232" s="81"/>
      <c r="K232" s="130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</row>
    <row r="233" spans="1:28" ht="13" x14ac:dyDescent="0.15">
      <c r="A233" s="81"/>
      <c r="B233" s="128"/>
      <c r="C233" s="81"/>
      <c r="D233" s="81"/>
      <c r="E233" s="81"/>
      <c r="F233" s="81"/>
      <c r="G233" s="81"/>
      <c r="H233" s="81"/>
      <c r="I233" s="129"/>
      <c r="J233" s="81"/>
      <c r="K233" s="130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</row>
    <row r="234" spans="1:28" ht="13" x14ac:dyDescent="0.15">
      <c r="A234" s="81"/>
      <c r="B234" s="128"/>
      <c r="C234" s="81"/>
      <c r="D234" s="81"/>
      <c r="E234" s="81"/>
      <c r="F234" s="81"/>
      <c r="G234" s="81"/>
      <c r="H234" s="81"/>
      <c r="I234" s="129"/>
      <c r="J234" s="81"/>
      <c r="K234" s="130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</row>
    <row r="235" spans="1:28" ht="13" x14ac:dyDescent="0.15">
      <c r="A235" s="81"/>
      <c r="B235" s="128"/>
      <c r="C235" s="81"/>
      <c r="D235" s="81"/>
      <c r="E235" s="81"/>
      <c r="F235" s="81"/>
      <c r="G235" s="81"/>
      <c r="H235" s="81"/>
      <c r="I235" s="129"/>
      <c r="J235" s="81"/>
      <c r="K235" s="130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</row>
    <row r="236" spans="1:28" ht="13" x14ac:dyDescent="0.15">
      <c r="A236" s="81"/>
      <c r="B236" s="128"/>
      <c r="C236" s="81"/>
      <c r="D236" s="81"/>
      <c r="E236" s="81"/>
      <c r="F236" s="81"/>
      <c r="G236" s="81"/>
      <c r="H236" s="81"/>
      <c r="I236" s="129"/>
      <c r="J236" s="81"/>
      <c r="K236" s="130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</row>
    <row r="237" spans="1:28" ht="13" x14ac:dyDescent="0.15">
      <c r="A237" s="81"/>
      <c r="B237" s="128"/>
      <c r="C237" s="81"/>
      <c r="D237" s="81"/>
      <c r="E237" s="81"/>
      <c r="F237" s="81"/>
      <c r="G237" s="81"/>
      <c r="H237" s="81"/>
      <c r="I237" s="129"/>
      <c r="J237" s="81"/>
      <c r="K237" s="130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</row>
    <row r="238" spans="1:28" ht="13" x14ac:dyDescent="0.15">
      <c r="A238" s="81"/>
      <c r="B238" s="128"/>
      <c r="C238" s="81"/>
      <c r="D238" s="81"/>
      <c r="E238" s="81"/>
      <c r="F238" s="81"/>
      <c r="G238" s="81"/>
      <c r="H238" s="81"/>
      <c r="I238" s="129"/>
      <c r="J238" s="81"/>
      <c r="K238" s="130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</row>
    <row r="239" spans="1:28" ht="13" x14ac:dyDescent="0.15">
      <c r="A239" s="81"/>
      <c r="B239" s="128"/>
      <c r="C239" s="81"/>
      <c r="D239" s="81"/>
      <c r="E239" s="81"/>
      <c r="F239" s="81"/>
      <c r="G239" s="81"/>
      <c r="H239" s="81"/>
      <c r="I239" s="129"/>
      <c r="J239" s="81"/>
      <c r="K239" s="130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</row>
    <row r="240" spans="1:28" ht="13" x14ac:dyDescent="0.15">
      <c r="A240" s="81"/>
      <c r="B240" s="128"/>
      <c r="C240" s="81"/>
      <c r="D240" s="81"/>
      <c r="E240" s="81"/>
      <c r="F240" s="81"/>
      <c r="G240" s="81"/>
      <c r="H240" s="81"/>
      <c r="I240" s="129"/>
      <c r="J240" s="81"/>
      <c r="K240" s="130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</row>
    <row r="241" spans="1:28" ht="13" x14ac:dyDescent="0.15">
      <c r="A241" s="81"/>
      <c r="B241" s="128"/>
      <c r="C241" s="81"/>
      <c r="D241" s="81"/>
      <c r="E241" s="81"/>
      <c r="F241" s="81"/>
      <c r="G241" s="81"/>
      <c r="H241" s="81"/>
      <c r="I241" s="129"/>
      <c r="J241" s="81"/>
      <c r="K241" s="130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</row>
    <row r="242" spans="1:28" ht="13" x14ac:dyDescent="0.15">
      <c r="A242" s="81"/>
      <c r="B242" s="128"/>
      <c r="C242" s="81"/>
      <c r="D242" s="81"/>
      <c r="E242" s="81"/>
      <c r="F242" s="81"/>
      <c r="G242" s="81"/>
      <c r="H242" s="81"/>
      <c r="I242" s="129"/>
      <c r="J242" s="81"/>
      <c r="K242" s="130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</row>
    <row r="243" spans="1:28" ht="13" x14ac:dyDescent="0.15">
      <c r="A243" s="81"/>
      <c r="B243" s="128"/>
      <c r="C243" s="81"/>
      <c r="D243" s="81"/>
      <c r="E243" s="81"/>
      <c r="F243" s="81"/>
      <c r="G243" s="81"/>
      <c r="H243" s="81"/>
      <c r="I243" s="129"/>
      <c r="J243" s="81"/>
      <c r="K243" s="130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</row>
    <row r="244" spans="1:28" ht="13" x14ac:dyDescent="0.15">
      <c r="A244" s="81"/>
      <c r="B244" s="128"/>
      <c r="C244" s="81"/>
      <c r="D244" s="81"/>
      <c r="E244" s="81"/>
      <c r="F244" s="81"/>
      <c r="G244" s="81"/>
      <c r="H244" s="81"/>
      <c r="I244" s="129"/>
      <c r="J244" s="81"/>
      <c r="K244" s="130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</row>
    <row r="245" spans="1:28" ht="13" x14ac:dyDescent="0.15">
      <c r="A245" s="81"/>
      <c r="B245" s="128"/>
      <c r="C245" s="81"/>
      <c r="D245" s="81"/>
      <c r="E245" s="81"/>
      <c r="F245" s="81"/>
      <c r="G245" s="81"/>
      <c r="H245" s="81"/>
      <c r="I245" s="129"/>
      <c r="J245" s="81"/>
      <c r="K245" s="130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</row>
    <row r="246" spans="1:28" ht="13" x14ac:dyDescent="0.15">
      <c r="A246" s="81"/>
      <c r="B246" s="128"/>
      <c r="C246" s="81"/>
      <c r="D246" s="81"/>
      <c r="E246" s="81"/>
      <c r="F246" s="81"/>
      <c r="G246" s="81"/>
      <c r="H246" s="81"/>
      <c r="I246" s="129"/>
      <c r="J246" s="81"/>
      <c r="K246" s="130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</row>
    <row r="247" spans="1:28" ht="13" x14ac:dyDescent="0.15">
      <c r="A247" s="81"/>
      <c r="B247" s="128"/>
      <c r="C247" s="81"/>
      <c r="D247" s="81"/>
      <c r="E247" s="81"/>
      <c r="F247" s="81"/>
      <c r="G247" s="81"/>
      <c r="H247" s="81"/>
      <c r="I247" s="129"/>
      <c r="J247" s="81"/>
      <c r="K247" s="130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</row>
    <row r="248" spans="1:28" ht="13" x14ac:dyDescent="0.15">
      <c r="A248" s="81"/>
      <c r="B248" s="128"/>
      <c r="C248" s="81"/>
      <c r="D248" s="81"/>
      <c r="E248" s="81"/>
      <c r="F248" s="81"/>
      <c r="G248" s="81"/>
      <c r="H248" s="81"/>
      <c r="I248" s="129"/>
      <c r="J248" s="81"/>
      <c r="K248" s="130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</row>
    <row r="249" spans="1:28" ht="13" x14ac:dyDescent="0.15">
      <c r="A249" s="81"/>
      <c r="B249" s="128"/>
      <c r="C249" s="81"/>
      <c r="D249" s="81"/>
      <c r="E249" s="81"/>
      <c r="F249" s="81"/>
      <c r="G249" s="81"/>
      <c r="H249" s="81"/>
      <c r="I249" s="129"/>
      <c r="J249" s="81"/>
      <c r="K249" s="130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</row>
    <row r="250" spans="1:28" ht="13" x14ac:dyDescent="0.15">
      <c r="A250" s="81"/>
      <c r="B250" s="128"/>
      <c r="C250" s="81"/>
      <c r="D250" s="81"/>
      <c r="E250" s="81"/>
      <c r="F250" s="81"/>
      <c r="G250" s="81"/>
      <c r="H250" s="81"/>
      <c r="I250" s="129"/>
      <c r="J250" s="81"/>
      <c r="K250" s="130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</row>
    <row r="251" spans="1:28" ht="13" x14ac:dyDescent="0.15">
      <c r="A251" s="81"/>
      <c r="B251" s="128"/>
      <c r="C251" s="81"/>
      <c r="D251" s="81"/>
      <c r="E251" s="81"/>
      <c r="F251" s="81"/>
      <c r="G251" s="81"/>
      <c r="H251" s="81"/>
      <c r="I251" s="129"/>
      <c r="J251" s="81"/>
      <c r="K251" s="130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</row>
    <row r="252" spans="1:28" ht="13" x14ac:dyDescent="0.15">
      <c r="A252" s="81"/>
      <c r="B252" s="128"/>
      <c r="C252" s="81"/>
      <c r="D252" s="81"/>
      <c r="E252" s="81"/>
      <c r="F252" s="81"/>
      <c r="G252" s="81"/>
      <c r="H252" s="81"/>
      <c r="I252" s="129"/>
      <c r="J252" s="81"/>
      <c r="K252" s="130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</row>
    <row r="253" spans="1:28" ht="13" x14ac:dyDescent="0.15">
      <c r="A253" s="81"/>
      <c r="B253" s="128"/>
      <c r="C253" s="81"/>
      <c r="D253" s="81"/>
      <c r="E253" s="81"/>
      <c r="F253" s="81"/>
      <c r="G253" s="81"/>
      <c r="H253" s="81"/>
      <c r="I253" s="129"/>
      <c r="J253" s="81"/>
      <c r="K253" s="130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</row>
    <row r="254" spans="1:28" ht="13" x14ac:dyDescent="0.15">
      <c r="A254" s="81"/>
      <c r="B254" s="128"/>
      <c r="C254" s="81"/>
      <c r="D254" s="81"/>
      <c r="E254" s="81"/>
      <c r="F254" s="81"/>
      <c r="G254" s="81"/>
      <c r="H254" s="81"/>
      <c r="I254" s="129"/>
      <c r="J254" s="81"/>
      <c r="K254" s="130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</row>
    <row r="255" spans="1:28" ht="13" x14ac:dyDescent="0.15">
      <c r="A255" s="81"/>
      <c r="B255" s="128"/>
      <c r="C255" s="81"/>
      <c r="D255" s="81"/>
      <c r="E255" s="81"/>
      <c r="F255" s="81"/>
      <c r="G255" s="81"/>
      <c r="H255" s="81"/>
      <c r="I255" s="129"/>
      <c r="J255" s="81"/>
      <c r="K255" s="130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</row>
    <row r="256" spans="1:28" ht="13" x14ac:dyDescent="0.15">
      <c r="A256" s="81"/>
      <c r="B256" s="128"/>
      <c r="C256" s="81"/>
      <c r="D256" s="81"/>
      <c r="E256" s="81"/>
      <c r="F256" s="81"/>
      <c r="G256" s="81"/>
      <c r="H256" s="81"/>
      <c r="I256" s="129"/>
      <c r="J256" s="81"/>
      <c r="K256" s="130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</row>
    <row r="257" spans="1:28" ht="13" x14ac:dyDescent="0.15">
      <c r="A257" s="81"/>
      <c r="B257" s="128"/>
      <c r="C257" s="81"/>
      <c r="D257" s="81"/>
      <c r="E257" s="81"/>
      <c r="F257" s="81"/>
      <c r="G257" s="81"/>
      <c r="H257" s="81"/>
      <c r="I257" s="129"/>
      <c r="J257" s="81"/>
      <c r="K257" s="130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</row>
    <row r="258" spans="1:28" ht="13" x14ac:dyDescent="0.15">
      <c r="A258" s="81"/>
      <c r="B258" s="128"/>
      <c r="C258" s="81"/>
      <c r="D258" s="81"/>
      <c r="E258" s="81"/>
      <c r="F258" s="81"/>
      <c r="G258" s="81"/>
      <c r="H258" s="81"/>
      <c r="I258" s="129"/>
      <c r="J258" s="81"/>
      <c r="K258" s="130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</row>
    <row r="259" spans="1:28" ht="13" x14ac:dyDescent="0.15">
      <c r="A259" s="81"/>
      <c r="B259" s="128"/>
      <c r="C259" s="81"/>
      <c r="D259" s="81"/>
      <c r="E259" s="81"/>
      <c r="F259" s="81"/>
      <c r="G259" s="81"/>
      <c r="H259" s="81"/>
      <c r="I259" s="129"/>
      <c r="J259" s="81"/>
      <c r="K259" s="130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</row>
    <row r="260" spans="1:28" ht="13" x14ac:dyDescent="0.15">
      <c r="A260" s="81"/>
      <c r="B260" s="128"/>
      <c r="C260" s="81"/>
      <c r="D260" s="81"/>
      <c r="E260" s="81"/>
      <c r="F260" s="81"/>
      <c r="G260" s="81"/>
      <c r="H260" s="81"/>
      <c r="I260" s="129"/>
      <c r="J260" s="81"/>
      <c r="K260" s="130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</row>
    <row r="261" spans="1:28" ht="13" x14ac:dyDescent="0.15">
      <c r="A261" s="81"/>
      <c r="B261" s="128"/>
      <c r="C261" s="81"/>
      <c r="D261" s="81"/>
      <c r="E261" s="81"/>
      <c r="F261" s="81"/>
      <c r="G261" s="81"/>
      <c r="H261" s="81"/>
      <c r="I261" s="129"/>
      <c r="J261" s="81"/>
      <c r="K261" s="130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</row>
    <row r="262" spans="1:28" ht="13" x14ac:dyDescent="0.15">
      <c r="A262" s="81"/>
      <c r="B262" s="128"/>
      <c r="C262" s="81"/>
      <c r="D262" s="81"/>
      <c r="E262" s="81"/>
      <c r="F262" s="81"/>
      <c r="G262" s="81"/>
      <c r="H262" s="81"/>
      <c r="I262" s="129"/>
      <c r="J262" s="81"/>
      <c r="K262" s="130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</row>
    <row r="263" spans="1:28" ht="13" x14ac:dyDescent="0.15">
      <c r="A263" s="81"/>
      <c r="B263" s="128"/>
      <c r="C263" s="81"/>
      <c r="D263" s="81"/>
      <c r="E263" s="81"/>
      <c r="F263" s="81"/>
      <c r="G263" s="81"/>
      <c r="H263" s="81"/>
      <c r="I263" s="129"/>
      <c r="J263" s="81"/>
      <c r="K263" s="130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</row>
    <row r="264" spans="1:28" ht="13" x14ac:dyDescent="0.15">
      <c r="A264" s="81"/>
      <c r="B264" s="128"/>
      <c r="C264" s="81"/>
      <c r="D264" s="81"/>
      <c r="E264" s="81"/>
      <c r="F264" s="81"/>
      <c r="G264" s="81"/>
      <c r="H264" s="81"/>
      <c r="I264" s="129"/>
      <c r="J264" s="81"/>
      <c r="K264" s="130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</row>
    <row r="265" spans="1:28" ht="13" x14ac:dyDescent="0.15">
      <c r="A265" s="81"/>
      <c r="B265" s="128"/>
      <c r="C265" s="81"/>
      <c r="D265" s="81"/>
      <c r="E265" s="81"/>
      <c r="F265" s="81"/>
      <c r="G265" s="81"/>
      <c r="H265" s="81"/>
      <c r="I265" s="129"/>
      <c r="J265" s="81"/>
      <c r="K265" s="130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</row>
    <row r="266" spans="1:28" ht="13" x14ac:dyDescent="0.15">
      <c r="A266" s="81"/>
      <c r="B266" s="128"/>
      <c r="C266" s="81"/>
      <c r="D266" s="81"/>
      <c r="E266" s="81"/>
      <c r="F266" s="81"/>
      <c r="G266" s="81"/>
      <c r="H266" s="81"/>
      <c r="I266" s="129"/>
      <c r="J266" s="81"/>
      <c r="K266" s="130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</row>
    <row r="267" spans="1:28" ht="13" x14ac:dyDescent="0.15">
      <c r="A267" s="81"/>
      <c r="B267" s="128"/>
      <c r="C267" s="81"/>
      <c r="D267" s="81"/>
      <c r="E267" s="81"/>
      <c r="F267" s="81"/>
      <c r="G267" s="81"/>
      <c r="H267" s="81"/>
      <c r="I267" s="129"/>
      <c r="J267" s="81"/>
      <c r="K267" s="130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</row>
    <row r="268" spans="1:28" ht="13" x14ac:dyDescent="0.15">
      <c r="A268" s="81"/>
      <c r="B268" s="128"/>
      <c r="C268" s="81"/>
      <c r="D268" s="81"/>
      <c r="E268" s="81"/>
      <c r="F268" s="81"/>
      <c r="G268" s="81"/>
      <c r="H268" s="81"/>
      <c r="I268" s="129"/>
      <c r="J268" s="81"/>
      <c r="K268" s="130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</row>
    <row r="269" spans="1:28" ht="13" x14ac:dyDescent="0.15">
      <c r="A269" s="81"/>
      <c r="B269" s="128"/>
      <c r="C269" s="81"/>
      <c r="D269" s="81"/>
      <c r="E269" s="81"/>
      <c r="F269" s="81"/>
      <c r="G269" s="81"/>
      <c r="H269" s="81"/>
      <c r="I269" s="129"/>
      <c r="J269" s="81"/>
      <c r="K269" s="130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</row>
    <row r="270" spans="1:28" ht="13" x14ac:dyDescent="0.15">
      <c r="A270" s="81"/>
      <c r="B270" s="128"/>
      <c r="C270" s="81"/>
      <c r="D270" s="81"/>
      <c r="E270" s="81"/>
      <c r="F270" s="81"/>
      <c r="G270" s="81"/>
      <c r="H270" s="81"/>
      <c r="I270" s="129"/>
      <c r="J270" s="81"/>
      <c r="K270" s="130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</row>
    <row r="271" spans="1:28" ht="13" x14ac:dyDescent="0.15">
      <c r="A271" s="81"/>
      <c r="B271" s="128"/>
      <c r="C271" s="81"/>
      <c r="D271" s="81"/>
      <c r="E271" s="81"/>
      <c r="F271" s="81"/>
      <c r="G271" s="81"/>
      <c r="H271" s="81"/>
      <c r="I271" s="129"/>
      <c r="J271" s="81"/>
      <c r="K271" s="130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</row>
    <row r="272" spans="1:28" ht="13" x14ac:dyDescent="0.15">
      <c r="A272" s="81"/>
      <c r="B272" s="128"/>
      <c r="C272" s="81"/>
      <c r="D272" s="81"/>
      <c r="E272" s="81"/>
      <c r="F272" s="81"/>
      <c r="G272" s="81"/>
      <c r="H272" s="81"/>
      <c r="I272" s="129"/>
      <c r="J272" s="81"/>
      <c r="K272" s="130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</row>
    <row r="273" spans="1:28" ht="13" x14ac:dyDescent="0.15">
      <c r="A273" s="81"/>
      <c r="B273" s="128"/>
      <c r="C273" s="81"/>
      <c r="D273" s="81"/>
      <c r="E273" s="81"/>
      <c r="F273" s="81"/>
      <c r="G273" s="81"/>
      <c r="H273" s="81"/>
      <c r="I273" s="129"/>
      <c r="J273" s="81"/>
      <c r="K273" s="130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</row>
    <row r="274" spans="1:28" ht="13" x14ac:dyDescent="0.15">
      <c r="A274" s="81"/>
      <c r="B274" s="128"/>
      <c r="C274" s="81"/>
      <c r="D274" s="81"/>
      <c r="E274" s="81"/>
      <c r="F274" s="81"/>
      <c r="G274" s="81"/>
      <c r="H274" s="81"/>
      <c r="I274" s="129"/>
      <c r="J274" s="81"/>
      <c r="K274" s="130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</row>
    <row r="275" spans="1:28" ht="13" x14ac:dyDescent="0.15">
      <c r="A275" s="81"/>
      <c r="B275" s="128"/>
      <c r="C275" s="81"/>
      <c r="D275" s="81"/>
      <c r="E275" s="81"/>
      <c r="F275" s="81"/>
      <c r="G275" s="81"/>
      <c r="H275" s="81"/>
      <c r="I275" s="129"/>
      <c r="J275" s="81"/>
      <c r="K275" s="130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</row>
    <row r="276" spans="1:28" ht="13" x14ac:dyDescent="0.15">
      <c r="A276" s="81"/>
      <c r="B276" s="128"/>
      <c r="C276" s="81"/>
      <c r="D276" s="81"/>
      <c r="E276" s="81"/>
      <c r="F276" s="81"/>
      <c r="G276" s="81"/>
      <c r="H276" s="81"/>
      <c r="I276" s="129"/>
      <c r="J276" s="81"/>
      <c r="K276" s="130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</row>
    <row r="277" spans="1:28" ht="13" x14ac:dyDescent="0.15">
      <c r="A277" s="81"/>
      <c r="B277" s="128"/>
      <c r="C277" s="81"/>
      <c r="D277" s="81"/>
      <c r="E277" s="81"/>
      <c r="F277" s="81"/>
      <c r="G277" s="81"/>
      <c r="H277" s="81"/>
      <c r="I277" s="129"/>
      <c r="J277" s="81"/>
      <c r="K277" s="130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</row>
    <row r="278" spans="1:28" ht="13" x14ac:dyDescent="0.15">
      <c r="A278" s="81"/>
      <c r="B278" s="128"/>
      <c r="C278" s="81"/>
      <c r="D278" s="81"/>
      <c r="E278" s="81"/>
      <c r="F278" s="81"/>
      <c r="G278" s="81"/>
      <c r="H278" s="81"/>
      <c r="I278" s="129"/>
      <c r="J278" s="81"/>
      <c r="K278" s="130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</row>
    <row r="279" spans="1:28" ht="13" x14ac:dyDescent="0.15">
      <c r="A279" s="81"/>
      <c r="B279" s="128"/>
      <c r="C279" s="81"/>
      <c r="D279" s="81"/>
      <c r="E279" s="81"/>
      <c r="F279" s="81"/>
      <c r="G279" s="81"/>
      <c r="H279" s="81"/>
      <c r="I279" s="129"/>
      <c r="J279" s="81"/>
      <c r="K279" s="130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</row>
    <row r="280" spans="1:28" ht="13" x14ac:dyDescent="0.15">
      <c r="A280" s="81"/>
      <c r="B280" s="128"/>
      <c r="C280" s="81"/>
      <c r="D280" s="81"/>
      <c r="E280" s="81"/>
      <c r="F280" s="81"/>
      <c r="G280" s="81"/>
      <c r="H280" s="81"/>
      <c r="I280" s="129"/>
      <c r="J280" s="81"/>
      <c r="K280" s="130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</row>
    <row r="281" spans="1:28" ht="13" x14ac:dyDescent="0.15">
      <c r="A281" s="81"/>
      <c r="B281" s="128"/>
      <c r="C281" s="81"/>
      <c r="D281" s="81"/>
      <c r="E281" s="81"/>
      <c r="F281" s="81"/>
      <c r="G281" s="81"/>
      <c r="H281" s="81"/>
      <c r="I281" s="129"/>
      <c r="J281" s="81"/>
      <c r="K281" s="130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</row>
    <row r="282" spans="1:28" ht="13" x14ac:dyDescent="0.15">
      <c r="A282" s="81"/>
      <c r="B282" s="128"/>
      <c r="C282" s="81"/>
      <c r="D282" s="81"/>
      <c r="E282" s="81"/>
      <c r="F282" s="81"/>
      <c r="G282" s="81"/>
      <c r="H282" s="81"/>
      <c r="I282" s="129"/>
      <c r="J282" s="81"/>
      <c r="K282" s="130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</row>
    <row r="283" spans="1:28" ht="13" x14ac:dyDescent="0.15">
      <c r="A283" s="81"/>
      <c r="B283" s="128"/>
      <c r="C283" s="81"/>
      <c r="D283" s="81"/>
      <c r="E283" s="81"/>
      <c r="F283" s="81"/>
      <c r="G283" s="81"/>
      <c r="H283" s="81"/>
      <c r="I283" s="129"/>
      <c r="J283" s="81"/>
      <c r="K283" s="130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</row>
    <row r="284" spans="1:28" ht="13" x14ac:dyDescent="0.15">
      <c r="A284" s="81"/>
      <c r="B284" s="128"/>
      <c r="C284" s="81"/>
      <c r="D284" s="81"/>
      <c r="E284" s="81"/>
      <c r="F284" s="81"/>
      <c r="G284" s="81"/>
      <c r="H284" s="81"/>
      <c r="I284" s="129"/>
      <c r="J284" s="81"/>
      <c r="K284" s="130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</row>
    <row r="285" spans="1:28" ht="13" x14ac:dyDescent="0.15">
      <c r="A285" s="81"/>
      <c r="B285" s="128"/>
      <c r="C285" s="81"/>
      <c r="D285" s="81"/>
      <c r="E285" s="81"/>
      <c r="F285" s="81"/>
      <c r="G285" s="81"/>
      <c r="H285" s="81"/>
      <c r="I285" s="129"/>
      <c r="J285" s="81"/>
      <c r="K285" s="130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</row>
    <row r="286" spans="1:28" ht="13" x14ac:dyDescent="0.15">
      <c r="A286" s="81"/>
      <c r="B286" s="128"/>
      <c r="C286" s="81"/>
      <c r="D286" s="81"/>
      <c r="E286" s="81"/>
      <c r="F286" s="81"/>
      <c r="G286" s="81"/>
      <c r="H286" s="81"/>
      <c r="I286" s="129"/>
      <c r="J286" s="81"/>
      <c r="K286" s="130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</row>
    <row r="287" spans="1:28" ht="13" x14ac:dyDescent="0.15">
      <c r="A287" s="81"/>
      <c r="B287" s="128"/>
      <c r="C287" s="81"/>
      <c r="D287" s="81"/>
      <c r="E287" s="81"/>
      <c r="F287" s="81"/>
      <c r="G287" s="81"/>
      <c r="H287" s="81"/>
      <c r="I287" s="129"/>
      <c r="J287" s="81"/>
      <c r="K287" s="13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</row>
    <row r="288" spans="1:28" ht="13" x14ac:dyDescent="0.15">
      <c r="A288" s="81"/>
      <c r="B288" s="128"/>
      <c r="C288" s="81"/>
      <c r="D288" s="81"/>
      <c r="E288" s="81"/>
      <c r="F288" s="81"/>
      <c r="G288" s="81"/>
      <c r="H288" s="81"/>
      <c r="I288" s="129"/>
      <c r="J288" s="81"/>
      <c r="K288" s="13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</row>
    <row r="289" spans="1:28" ht="13" x14ac:dyDescent="0.15">
      <c r="A289" s="81"/>
      <c r="B289" s="128"/>
      <c r="C289" s="81"/>
      <c r="D289" s="81"/>
      <c r="E289" s="81"/>
      <c r="F289" s="81"/>
      <c r="G289" s="81"/>
      <c r="H289" s="81"/>
      <c r="I289" s="129"/>
      <c r="J289" s="81"/>
      <c r="K289" s="13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</row>
    <row r="290" spans="1:28" ht="13" x14ac:dyDescent="0.15">
      <c r="A290" s="81"/>
      <c r="B290" s="128"/>
      <c r="C290" s="81"/>
      <c r="D290" s="81"/>
      <c r="E290" s="81"/>
      <c r="F290" s="81"/>
      <c r="G290" s="81"/>
      <c r="H290" s="81"/>
      <c r="I290" s="129"/>
      <c r="J290" s="81"/>
      <c r="K290" s="13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</row>
    <row r="291" spans="1:28" ht="13" x14ac:dyDescent="0.15">
      <c r="A291" s="81"/>
      <c r="B291" s="128"/>
      <c r="C291" s="81"/>
      <c r="D291" s="81"/>
      <c r="E291" s="81"/>
      <c r="F291" s="81"/>
      <c r="G291" s="81"/>
      <c r="H291" s="81"/>
      <c r="I291" s="129"/>
      <c r="J291" s="81"/>
      <c r="K291" s="13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</row>
    <row r="292" spans="1:28" ht="13" x14ac:dyDescent="0.15">
      <c r="A292" s="81"/>
      <c r="B292" s="128"/>
      <c r="C292" s="81"/>
      <c r="D292" s="81"/>
      <c r="E292" s="81"/>
      <c r="F292" s="81"/>
      <c r="G292" s="81"/>
      <c r="H292" s="81"/>
      <c r="I292" s="129"/>
      <c r="J292" s="81"/>
      <c r="K292" s="13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</row>
    <row r="293" spans="1:28" ht="13" x14ac:dyDescent="0.15">
      <c r="A293" s="81"/>
      <c r="B293" s="128"/>
      <c r="C293" s="81"/>
      <c r="D293" s="81"/>
      <c r="E293" s="81"/>
      <c r="F293" s="81"/>
      <c r="G293" s="81"/>
      <c r="H293" s="81"/>
      <c r="I293" s="129"/>
      <c r="J293" s="81"/>
      <c r="K293" s="13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</row>
    <row r="294" spans="1:28" ht="13" x14ac:dyDescent="0.15">
      <c r="A294" s="81"/>
      <c r="B294" s="128"/>
      <c r="C294" s="81"/>
      <c r="D294" s="81"/>
      <c r="E294" s="81"/>
      <c r="F294" s="81"/>
      <c r="G294" s="81"/>
      <c r="H294" s="81"/>
      <c r="I294" s="129"/>
      <c r="J294" s="81"/>
      <c r="K294" s="13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</row>
    <row r="295" spans="1:28" ht="13" x14ac:dyDescent="0.15">
      <c r="A295" s="81"/>
      <c r="B295" s="128"/>
      <c r="C295" s="81"/>
      <c r="D295" s="81"/>
      <c r="E295" s="81"/>
      <c r="F295" s="81"/>
      <c r="G295" s="81"/>
      <c r="H295" s="81"/>
      <c r="I295" s="129"/>
      <c r="J295" s="81"/>
      <c r="K295" s="13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</row>
    <row r="296" spans="1:28" ht="13" x14ac:dyDescent="0.15">
      <c r="A296" s="81"/>
      <c r="B296" s="128"/>
      <c r="C296" s="81"/>
      <c r="D296" s="81"/>
      <c r="E296" s="81"/>
      <c r="F296" s="81"/>
      <c r="G296" s="81"/>
      <c r="H296" s="81"/>
      <c r="I296" s="129"/>
      <c r="J296" s="81"/>
      <c r="K296" s="13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</row>
    <row r="297" spans="1:28" ht="13" x14ac:dyDescent="0.15">
      <c r="A297" s="81"/>
      <c r="B297" s="128"/>
      <c r="C297" s="81"/>
      <c r="D297" s="81"/>
      <c r="E297" s="81"/>
      <c r="F297" s="81"/>
      <c r="G297" s="81"/>
      <c r="H297" s="81"/>
      <c r="I297" s="129"/>
      <c r="J297" s="81"/>
      <c r="K297" s="13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</row>
    <row r="298" spans="1:28" ht="13" x14ac:dyDescent="0.15">
      <c r="A298" s="81"/>
      <c r="B298" s="128"/>
      <c r="C298" s="81"/>
      <c r="D298" s="81"/>
      <c r="E298" s="81"/>
      <c r="F298" s="81"/>
      <c r="G298" s="81"/>
      <c r="H298" s="81"/>
      <c r="I298" s="129"/>
      <c r="J298" s="81"/>
      <c r="K298" s="13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</row>
    <row r="299" spans="1:28" ht="13" x14ac:dyDescent="0.15">
      <c r="A299" s="81"/>
      <c r="B299" s="128"/>
      <c r="C299" s="81"/>
      <c r="D299" s="81"/>
      <c r="E299" s="81"/>
      <c r="F299" s="81"/>
      <c r="G299" s="81"/>
      <c r="H299" s="81"/>
      <c r="I299" s="129"/>
      <c r="J299" s="81"/>
      <c r="K299" s="13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</row>
    <row r="300" spans="1:28" ht="13" x14ac:dyDescent="0.15">
      <c r="A300" s="81"/>
      <c r="B300" s="128"/>
      <c r="C300" s="81"/>
      <c r="D300" s="81"/>
      <c r="E300" s="81"/>
      <c r="F300" s="81"/>
      <c r="G300" s="81"/>
      <c r="H300" s="81"/>
      <c r="I300" s="129"/>
      <c r="J300" s="81"/>
      <c r="K300" s="13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</row>
    <row r="301" spans="1:28" ht="13" x14ac:dyDescent="0.15">
      <c r="A301" s="81"/>
      <c r="B301" s="128"/>
      <c r="C301" s="81"/>
      <c r="D301" s="81"/>
      <c r="E301" s="81"/>
      <c r="F301" s="81"/>
      <c r="G301" s="81"/>
      <c r="H301" s="81"/>
      <c r="I301" s="129"/>
      <c r="J301" s="81"/>
      <c r="K301" s="13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</row>
    <row r="302" spans="1:28" ht="13" x14ac:dyDescent="0.15">
      <c r="A302" s="81"/>
      <c r="B302" s="128"/>
      <c r="C302" s="81"/>
      <c r="D302" s="81"/>
      <c r="E302" s="81"/>
      <c r="F302" s="81"/>
      <c r="G302" s="81"/>
      <c r="H302" s="81"/>
      <c r="I302" s="129"/>
      <c r="J302" s="81"/>
      <c r="K302" s="13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</row>
    <row r="303" spans="1:28" ht="13" x14ac:dyDescent="0.15">
      <c r="A303" s="81"/>
      <c r="B303" s="128"/>
      <c r="C303" s="81"/>
      <c r="D303" s="81"/>
      <c r="E303" s="81"/>
      <c r="F303" s="81"/>
      <c r="G303" s="81"/>
      <c r="H303" s="81"/>
      <c r="I303" s="129"/>
      <c r="J303" s="81"/>
      <c r="K303" s="13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</row>
    <row r="304" spans="1:28" ht="13" x14ac:dyDescent="0.15">
      <c r="A304" s="81"/>
      <c r="B304" s="128"/>
      <c r="C304" s="81"/>
      <c r="D304" s="81"/>
      <c r="E304" s="81"/>
      <c r="F304" s="81"/>
      <c r="G304" s="81"/>
      <c r="H304" s="81"/>
      <c r="I304" s="129"/>
      <c r="J304" s="81"/>
      <c r="K304" s="13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</row>
    <row r="305" spans="1:28" ht="13" x14ac:dyDescent="0.15">
      <c r="A305" s="81"/>
      <c r="B305" s="128"/>
      <c r="C305" s="81"/>
      <c r="D305" s="81"/>
      <c r="E305" s="81"/>
      <c r="F305" s="81"/>
      <c r="G305" s="81"/>
      <c r="H305" s="81"/>
      <c r="I305" s="129"/>
      <c r="J305" s="81"/>
      <c r="K305" s="13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</row>
    <row r="306" spans="1:28" ht="13" x14ac:dyDescent="0.15">
      <c r="A306" s="81"/>
      <c r="B306" s="128"/>
      <c r="C306" s="81"/>
      <c r="D306" s="81"/>
      <c r="E306" s="81"/>
      <c r="F306" s="81"/>
      <c r="G306" s="81"/>
      <c r="H306" s="81"/>
      <c r="I306" s="129"/>
      <c r="J306" s="81"/>
      <c r="K306" s="13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</row>
    <row r="307" spans="1:28" ht="13" x14ac:dyDescent="0.15">
      <c r="A307" s="81"/>
      <c r="B307" s="128"/>
      <c r="C307" s="81"/>
      <c r="D307" s="81"/>
      <c r="E307" s="81"/>
      <c r="F307" s="81"/>
      <c r="G307" s="81"/>
      <c r="H307" s="81"/>
      <c r="I307" s="129"/>
      <c r="J307" s="81"/>
      <c r="K307" s="13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</row>
    <row r="308" spans="1:28" ht="13" x14ac:dyDescent="0.15">
      <c r="A308" s="81"/>
      <c r="B308" s="128"/>
      <c r="C308" s="81"/>
      <c r="D308" s="81"/>
      <c r="E308" s="81"/>
      <c r="F308" s="81"/>
      <c r="G308" s="81"/>
      <c r="H308" s="81"/>
      <c r="I308" s="129"/>
      <c r="J308" s="81"/>
      <c r="K308" s="13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</row>
    <row r="309" spans="1:28" ht="13" x14ac:dyDescent="0.15">
      <c r="A309" s="81"/>
      <c r="B309" s="128"/>
      <c r="C309" s="81"/>
      <c r="D309" s="81"/>
      <c r="E309" s="81"/>
      <c r="F309" s="81"/>
      <c r="G309" s="81"/>
      <c r="H309" s="81"/>
      <c r="I309" s="129"/>
      <c r="J309" s="81"/>
      <c r="K309" s="13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</row>
    <row r="310" spans="1:28" ht="13" x14ac:dyDescent="0.15">
      <c r="A310" s="81"/>
      <c r="B310" s="128"/>
      <c r="C310" s="81"/>
      <c r="D310" s="81"/>
      <c r="E310" s="81"/>
      <c r="F310" s="81"/>
      <c r="G310" s="81"/>
      <c r="H310" s="81"/>
      <c r="I310" s="129"/>
      <c r="J310" s="81"/>
      <c r="K310" s="13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</row>
    <row r="311" spans="1:28" ht="13" x14ac:dyDescent="0.15">
      <c r="A311" s="81"/>
      <c r="B311" s="128"/>
      <c r="C311" s="81"/>
      <c r="D311" s="81"/>
      <c r="E311" s="81"/>
      <c r="F311" s="81"/>
      <c r="G311" s="81"/>
      <c r="H311" s="81"/>
      <c r="I311" s="129"/>
      <c r="J311" s="81"/>
      <c r="K311" s="13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</row>
    <row r="312" spans="1:28" ht="13" x14ac:dyDescent="0.15">
      <c r="A312" s="81"/>
      <c r="B312" s="128"/>
      <c r="C312" s="81"/>
      <c r="D312" s="81"/>
      <c r="E312" s="81"/>
      <c r="F312" s="81"/>
      <c r="G312" s="81"/>
      <c r="H312" s="81"/>
      <c r="I312" s="129"/>
      <c r="J312" s="81"/>
      <c r="K312" s="13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</row>
    <row r="313" spans="1:28" ht="13" x14ac:dyDescent="0.15">
      <c r="A313" s="81"/>
      <c r="B313" s="128"/>
      <c r="C313" s="81"/>
      <c r="D313" s="81"/>
      <c r="E313" s="81"/>
      <c r="F313" s="81"/>
      <c r="G313" s="81"/>
      <c r="H313" s="81"/>
      <c r="I313" s="129"/>
      <c r="J313" s="81"/>
      <c r="K313" s="13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</row>
    <row r="314" spans="1:28" ht="13" x14ac:dyDescent="0.15">
      <c r="A314" s="81"/>
      <c r="B314" s="128"/>
      <c r="C314" s="81"/>
      <c r="D314" s="81"/>
      <c r="E314" s="81"/>
      <c r="F314" s="81"/>
      <c r="G314" s="81"/>
      <c r="H314" s="81"/>
      <c r="I314" s="129"/>
      <c r="J314" s="81"/>
      <c r="K314" s="13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</row>
    <row r="315" spans="1:28" ht="13" x14ac:dyDescent="0.15">
      <c r="A315" s="81"/>
      <c r="B315" s="128"/>
      <c r="C315" s="81"/>
      <c r="D315" s="81"/>
      <c r="E315" s="81"/>
      <c r="F315" s="81"/>
      <c r="G315" s="81"/>
      <c r="H315" s="81"/>
      <c r="I315" s="129"/>
      <c r="J315" s="81"/>
      <c r="K315" s="13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</row>
    <row r="316" spans="1:28" ht="13" x14ac:dyDescent="0.15">
      <c r="A316" s="81"/>
      <c r="B316" s="128"/>
      <c r="C316" s="81"/>
      <c r="D316" s="81"/>
      <c r="E316" s="81"/>
      <c r="F316" s="81"/>
      <c r="G316" s="81"/>
      <c r="H316" s="81"/>
      <c r="I316" s="129"/>
      <c r="J316" s="81"/>
      <c r="K316" s="13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</row>
    <row r="317" spans="1:28" ht="13" x14ac:dyDescent="0.15">
      <c r="A317" s="81"/>
      <c r="B317" s="128"/>
      <c r="C317" s="81"/>
      <c r="D317" s="81"/>
      <c r="E317" s="81"/>
      <c r="F317" s="81"/>
      <c r="G317" s="81"/>
      <c r="H317" s="81"/>
      <c r="I317" s="129"/>
      <c r="J317" s="81"/>
      <c r="K317" s="13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</row>
    <row r="318" spans="1:28" ht="13" x14ac:dyDescent="0.15">
      <c r="A318" s="81"/>
      <c r="B318" s="128"/>
      <c r="C318" s="81"/>
      <c r="D318" s="81"/>
      <c r="E318" s="81"/>
      <c r="F318" s="81"/>
      <c r="G318" s="81"/>
      <c r="H318" s="81"/>
      <c r="I318" s="129"/>
      <c r="J318" s="81"/>
      <c r="K318" s="13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</row>
    <row r="319" spans="1:28" ht="13" x14ac:dyDescent="0.15">
      <c r="A319" s="81"/>
      <c r="B319" s="128"/>
      <c r="C319" s="81"/>
      <c r="D319" s="81"/>
      <c r="E319" s="81"/>
      <c r="F319" s="81"/>
      <c r="G319" s="81"/>
      <c r="H319" s="81"/>
      <c r="I319" s="129"/>
      <c r="J319" s="81"/>
      <c r="K319" s="13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</row>
    <row r="320" spans="1:28" ht="13" x14ac:dyDescent="0.15">
      <c r="A320" s="81"/>
      <c r="B320" s="128"/>
      <c r="C320" s="81"/>
      <c r="D320" s="81"/>
      <c r="E320" s="81"/>
      <c r="F320" s="81"/>
      <c r="G320" s="81"/>
      <c r="H320" s="81"/>
      <c r="I320" s="129"/>
      <c r="J320" s="81"/>
      <c r="K320" s="13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</row>
    <row r="321" spans="1:28" ht="13" x14ac:dyDescent="0.15">
      <c r="A321" s="81"/>
      <c r="B321" s="128"/>
      <c r="C321" s="81"/>
      <c r="D321" s="81"/>
      <c r="E321" s="81"/>
      <c r="F321" s="81"/>
      <c r="G321" s="81"/>
      <c r="H321" s="81"/>
      <c r="I321" s="129"/>
      <c r="J321" s="81"/>
      <c r="K321" s="13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</row>
    <row r="322" spans="1:28" ht="13" x14ac:dyDescent="0.15">
      <c r="A322" s="81"/>
      <c r="B322" s="128"/>
      <c r="C322" s="81"/>
      <c r="D322" s="81"/>
      <c r="E322" s="81"/>
      <c r="F322" s="81"/>
      <c r="G322" s="81"/>
      <c r="H322" s="81"/>
      <c r="I322" s="129"/>
      <c r="J322" s="81"/>
      <c r="K322" s="13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</row>
    <row r="323" spans="1:28" ht="13" x14ac:dyDescent="0.15">
      <c r="A323" s="81"/>
      <c r="B323" s="128"/>
      <c r="C323" s="81"/>
      <c r="D323" s="81"/>
      <c r="E323" s="81"/>
      <c r="F323" s="81"/>
      <c r="G323" s="81"/>
      <c r="H323" s="81"/>
      <c r="I323" s="129"/>
      <c r="J323" s="81"/>
      <c r="K323" s="13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</row>
    <row r="324" spans="1:28" ht="13" x14ac:dyDescent="0.15">
      <c r="A324" s="81"/>
      <c r="B324" s="128"/>
      <c r="C324" s="81"/>
      <c r="D324" s="81"/>
      <c r="E324" s="81"/>
      <c r="F324" s="81"/>
      <c r="G324" s="81"/>
      <c r="H324" s="81"/>
      <c r="I324" s="129"/>
      <c r="J324" s="81"/>
      <c r="K324" s="13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</row>
    <row r="325" spans="1:28" ht="13" x14ac:dyDescent="0.15">
      <c r="A325" s="81"/>
      <c r="B325" s="128"/>
      <c r="C325" s="81"/>
      <c r="D325" s="81"/>
      <c r="E325" s="81"/>
      <c r="F325" s="81"/>
      <c r="G325" s="81"/>
      <c r="H325" s="81"/>
      <c r="I325" s="129"/>
      <c r="J325" s="81"/>
      <c r="K325" s="13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</row>
    <row r="326" spans="1:28" ht="13" x14ac:dyDescent="0.15">
      <c r="A326" s="81"/>
      <c r="B326" s="128"/>
      <c r="C326" s="81"/>
      <c r="D326" s="81"/>
      <c r="E326" s="81"/>
      <c r="F326" s="81"/>
      <c r="G326" s="81"/>
      <c r="H326" s="81"/>
      <c r="I326" s="129"/>
      <c r="J326" s="81"/>
      <c r="K326" s="13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</row>
    <row r="327" spans="1:28" ht="13" x14ac:dyDescent="0.15">
      <c r="A327" s="81"/>
      <c r="B327" s="128"/>
      <c r="C327" s="81"/>
      <c r="D327" s="81"/>
      <c r="E327" s="81"/>
      <c r="F327" s="81"/>
      <c r="G327" s="81"/>
      <c r="H327" s="81"/>
      <c r="I327" s="129"/>
      <c r="J327" s="81"/>
      <c r="K327" s="13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</row>
    <row r="328" spans="1:28" ht="13" x14ac:dyDescent="0.15">
      <c r="A328" s="81"/>
      <c r="B328" s="128"/>
      <c r="C328" s="81"/>
      <c r="D328" s="81"/>
      <c r="E328" s="81"/>
      <c r="F328" s="81"/>
      <c r="G328" s="81"/>
      <c r="H328" s="81"/>
      <c r="I328" s="129"/>
      <c r="J328" s="81"/>
      <c r="K328" s="13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</row>
    <row r="329" spans="1:28" ht="13" x14ac:dyDescent="0.15">
      <c r="A329" s="81"/>
      <c r="B329" s="128"/>
      <c r="C329" s="81"/>
      <c r="D329" s="81"/>
      <c r="E329" s="81"/>
      <c r="F329" s="81"/>
      <c r="G329" s="81"/>
      <c r="H329" s="81"/>
      <c r="I329" s="129"/>
      <c r="J329" s="81"/>
      <c r="K329" s="13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</row>
    <row r="330" spans="1:28" ht="13" x14ac:dyDescent="0.15">
      <c r="A330" s="81"/>
      <c r="B330" s="128"/>
      <c r="C330" s="81"/>
      <c r="D330" s="81"/>
      <c r="E330" s="81"/>
      <c r="F330" s="81"/>
      <c r="G330" s="81"/>
      <c r="H330" s="81"/>
      <c r="I330" s="129"/>
      <c r="J330" s="81"/>
      <c r="K330" s="13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</row>
    <row r="331" spans="1:28" ht="13" x14ac:dyDescent="0.15">
      <c r="A331" s="81"/>
      <c r="B331" s="128"/>
      <c r="C331" s="81"/>
      <c r="D331" s="81"/>
      <c r="E331" s="81"/>
      <c r="F331" s="81"/>
      <c r="G331" s="81"/>
      <c r="H331" s="81"/>
      <c r="I331" s="129"/>
      <c r="J331" s="81"/>
      <c r="K331" s="13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</row>
    <row r="332" spans="1:28" ht="13" x14ac:dyDescent="0.15">
      <c r="A332" s="81"/>
      <c r="B332" s="128"/>
      <c r="C332" s="81"/>
      <c r="D332" s="81"/>
      <c r="E332" s="81"/>
      <c r="F332" s="81"/>
      <c r="G332" s="81"/>
      <c r="H332" s="81"/>
      <c r="I332" s="129"/>
      <c r="J332" s="81"/>
      <c r="K332" s="13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</row>
    <row r="333" spans="1:28" ht="13" x14ac:dyDescent="0.15">
      <c r="A333" s="81"/>
      <c r="B333" s="128"/>
      <c r="C333" s="81"/>
      <c r="D333" s="81"/>
      <c r="E333" s="81"/>
      <c r="F333" s="81"/>
      <c r="G333" s="81"/>
      <c r="H333" s="81"/>
      <c r="I333" s="129"/>
      <c r="J333" s="81"/>
      <c r="K333" s="13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</row>
    <row r="334" spans="1:28" ht="13" x14ac:dyDescent="0.15">
      <c r="A334" s="81"/>
      <c r="B334" s="128"/>
      <c r="C334" s="81"/>
      <c r="D334" s="81"/>
      <c r="E334" s="81"/>
      <c r="F334" s="81"/>
      <c r="G334" s="81"/>
      <c r="H334" s="81"/>
      <c r="I334" s="129"/>
      <c r="J334" s="81"/>
      <c r="K334" s="13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</row>
    <row r="335" spans="1:28" ht="13" x14ac:dyDescent="0.15">
      <c r="A335" s="81"/>
      <c r="B335" s="128"/>
      <c r="C335" s="81"/>
      <c r="D335" s="81"/>
      <c r="E335" s="81"/>
      <c r="F335" s="81"/>
      <c r="G335" s="81"/>
      <c r="H335" s="81"/>
      <c r="I335" s="129"/>
      <c r="J335" s="81"/>
      <c r="K335" s="13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</row>
    <row r="336" spans="1:28" ht="13" x14ac:dyDescent="0.15">
      <c r="A336" s="81"/>
      <c r="B336" s="128"/>
      <c r="C336" s="81"/>
      <c r="D336" s="81"/>
      <c r="E336" s="81"/>
      <c r="F336" s="81"/>
      <c r="G336" s="81"/>
      <c r="H336" s="81"/>
      <c r="I336" s="129"/>
      <c r="J336" s="81"/>
      <c r="K336" s="13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</row>
    <row r="337" spans="1:28" ht="13" x14ac:dyDescent="0.15">
      <c r="A337" s="81"/>
      <c r="B337" s="128"/>
      <c r="C337" s="81"/>
      <c r="D337" s="81"/>
      <c r="E337" s="81"/>
      <c r="F337" s="81"/>
      <c r="G337" s="81"/>
      <c r="H337" s="81"/>
      <c r="I337" s="129"/>
      <c r="J337" s="81"/>
      <c r="K337" s="13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</row>
    <row r="338" spans="1:28" ht="13" x14ac:dyDescent="0.15">
      <c r="A338" s="81"/>
      <c r="B338" s="128"/>
      <c r="C338" s="81"/>
      <c r="D338" s="81"/>
      <c r="E338" s="81"/>
      <c r="F338" s="81"/>
      <c r="G338" s="81"/>
      <c r="H338" s="81"/>
      <c r="I338" s="129"/>
      <c r="J338" s="81"/>
      <c r="K338" s="13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</row>
    <row r="339" spans="1:28" ht="13" x14ac:dyDescent="0.15">
      <c r="A339" s="81"/>
      <c r="B339" s="128"/>
      <c r="C339" s="81"/>
      <c r="D339" s="81"/>
      <c r="E339" s="81"/>
      <c r="F339" s="81"/>
      <c r="G339" s="81"/>
      <c r="H339" s="81"/>
      <c r="I339" s="129"/>
      <c r="J339" s="81"/>
      <c r="K339" s="13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</row>
    <row r="340" spans="1:28" ht="13" x14ac:dyDescent="0.15">
      <c r="A340" s="81"/>
      <c r="B340" s="128"/>
      <c r="C340" s="81"/>
      <c r="D340" s="81"/>
      <c r="E340" s="81"/>
      <c r="F340" s="81"/>
      <c r="G340" s="81"/>
      <c r="H340" s="81"/>
      <c r="I340" s="129"/>
      <c r="J340" s="81"/>
      <c r="K340" s="13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</row>
    <row r="341" spans="1:28" ht="13" x14ac:dyDescent="0.15">
      <c r="A341" s="81"/>
      <c r="B341" s="128"/>
      <c r="C341" s="81"/>
      <c r="D341" s="81"/>
      <c r="E341" s="81"/>
      <c r="F341" s="81"/>
      <c r="G341" s="81"/>
      <c r="H341" s="81"/>
      <c r="I341" s="129"/>
      <c r="J341" s="81"/>
      <c r="K341" s="13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</row>
    <row r="342" spans="1:28" ht="13" x14ac:dyDescent="0.15">
      <c r="A342" s="81"/>
      <c r="B342" s="128"/>
      <c r="C342" s="81"/>
      <c r="D342" s="81"/>
      <c r="E342" s="81"/>
      <c r="F342" s="81"/>
      <c r="G342" s="81"/>
      <c r="H342" s="81"/>
      <c r="I342" s="129"/>
      <c r="J342" s="81"/>
      <c r="K342" s="13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</row>
    <row r="343" spans="1:28" ht="13" x14ac:dyDescent="0.15">
      <c r="A343" s="81"/>
      <c r="B343" s="128"/>
      <c r="C343" s="81"/>
      <c r="D343" s="81"/>
      <c r="E343" s="81"/>
      <c r="F343" s="81"/>
      <c r="G343" s="81"/>
      <c r="H343" s="81"/>
      <c r="I343" s="129"/>
      <c r="J343" s="81"/>
      <c r="K343" s="13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</row>
    <row r="344" spans="1:28" ht="13" x14ac:dyDescent="0.15">
      <c r="A344" s="81"/>
      <c r="B344" s="128"/>
      <c r="C344" s="81"/>
      <c r="D344" s="81"/>
      <c r="E344" s="81"/>
      <c r="F344" s="81"/>
      <c r="G344" s="81"/>
      <c r="H344" s="81"/>
      <c r="I344" s="129"/>
      <c r="J344" s="81"/>
      <c r="K344" s="13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</row>
    <row r="345" spans="1:28" ht="13" x14ac:dyDescent="0.15">
      <c r="A345" s="81"/>
      <c r="B345" s="128"/>
      <c r="C345" s="81"/>
      <c r="D345" s="81"/>
      <c r="E345" s="81"/>
      <c r="F345" s="81"/>
      <c r="G345" s="81"/>
      <c r="H345" s="81"/>
      <c r="I345" s="129"/>
      <c r="J345" s="81"/>
      <c r="K345" s="13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</row>
    <row r="346" spans="1:28" ht="13" x14ac:dyDescent="0.15">
      <c r="A346" s="81"/>
      <c r="B346" s="128"/>
      <c r="C346" s="81"/>
      <c r="D346" s="81"/>
      <c r="E346" s="81"/>
      <c r="F346" s="81"/>
      <c r="G346" s="81"/>
      <c r="H346" s="81"/>
      <c r="I346" s="129"/>
      <c r="J346" s="81"/>
      <c r="K346" s="13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</row>
    <row r="347" spans="1:28" ht="13" x14ac:dyDescent="0.15">
      <c r="A347" s="81"/>
      <c r="B347" s="128"/>
      <c r="C347" s="81"/>
      <c r="D347" s="81"/>
      <c r="E347" s="81"/>
      <c r="F347" s="81"/>
      <c r="G347" s="81"/>
      <c r="H347" s="81"/>
      <c r="I347" s="129"/>
      <c r="J347" s="81"/>
      <c r="K347" s="13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</row>
    <row r="348" spans="1:28" ht="13" x14ac:dyDescent="0.15">
      <c r="A348" s="81"/>
      <c r="B348" s="128"/>
      <c r="C348" s="81"/>
      <c r="D348" s="81"/>
      <c r="E348" s="81"/>
      <c r="F348" s="81"/>
      <c r="G348" s="81"/>
      <c r="H348" s="81"/>
      <c r="I348" s="129"/>
      <c r="J348" s="81"/>
      <c r="K348" s="13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</row>
    <row r="349" spans="1:28" ht="13" x14ac:dyDescent="0.15">
      <c r="A349" s="81"/>
      <c r="B349" s="128"/>
      <c r="C349" s="81"/>
      <c r="D349" s="81"/>
      <c r="E349" s="81"/>
      <c r="F349" s="81"/>
      <c r="G349" s="81"/>
      <c r="H349" s="81"/>
      <c r="I349" s="129"/>
      <c r="J349" s="81"/>
      <c r="K349" s="13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</row>
    <row r="350" spans="1:28" ht="13" x14ac:dyDescent="0.15">
      <c r="A350" s="81"/>
      <c r="B350" s="128"/>
      <c r="C350" s="81"/>
      <c r="D350" s="81"/>
      <c r="E350" s="81"/>
      <c r="F350" s="81"/>
      <c r="G350" s="81"/>
      <c r="H350" s="81"/>
      <c r="I350" s="129"/>
      <c r="J350" s="81"/>
      <c r="K350" s="13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</row>
    <row r="351" spans="1:28" ht="13" x14ac:dyDescent="0.15">
      <c r="A351" s="81"/>
      <c r="B351" s="128"/>
      <c r="C351" s="81"/>
      <c r="D351" s="81"/>
      <c r="E351" s="81"/>
      <c r="F351" s="81"/>
      <c r="G351" s="81"/>
      <c r="H351" s="81"/>
      <c r="I351" s="129"/>
      <c r="J351" s="81"/>
      <c r="K351" s="13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</row>
    <row r="352" spans="1:28" ht="13" x14ac:dyDescent="0.15">
      <c r="A352" s="81"/>
      <c r="B352" s="128"/>
      <c r="C352" s="81"/>
      <c r="D352" s="81"/>
      <c r="E352" s="81"/>
      <c r="F352" s="81"/>
      <c r="G352" s="81"/>
      <c r="H352" s="81"/>
      <c r="I352" s="129"/>
      <c r="J352" s="81"/>
      <c r="K352" s="13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</row>
    <row r="353" spans="1:28" ht="13" x14ac:dyDescent="0.15">
      <c r="A353" s="81"/>
      <c r="B353" s="128"/>
      <c r="C353" s="81"/>
      <c r="D353" s="81"/>
      <c r="E353" s="81"/>
      <c r="F353" s="81"/>
      <c r="G353" s="81"/>
      <c r="H353" s="81"/>
      <c r="I353" s="129"/>
      <c r="J353" s="81"/>
      <c r="K353" s="13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</row>
    <row r="354" spans="1:28" ht="13" x14ac:dyDescent="0.15">
      <c r="A354" s="81"/>
      <c r="B354" s="128"/>
      <c r="C354" s="81"/>
      <c r="D354" s="81"/>
      <c r="E354" s="81"/>
      <c r="F354" s="81"/>
      <c r="G354" s="81"/>
      <c r="H354" s="81"/>
      <c r="I354" s="129"/>
      <c r="J354" s="81"/>
      <c r="K354" s="13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</row>
    <row r="355" spans="1:28" ht="13" x14ac:dyDescent="0.15">
      <c r="A355" s="81"/>
      <c r="B355" s="128"/>
      <c r="C355" s="81"/>
      <c r="D355" s="81"/>
      <c r="E355" s="81"/>
      <c r="F355" s="81"/>
      <c r="G355" s="81"/>
      <c r="H355" s="81"/>
      <c r="I355" s="129"/>
      <c r="J355" s="81"/>
      <c r="K355" s="13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</row>
    <row r="356" spans="1:28" ht="13" x14ac:dyDescent="0.15">
      <c r="A356" s="81"/>
      <c r="B356" s="128"/>
      <c r="C356" s="81"/>
      <c r="D356" s="81"/>
      <c r="E356" s="81"/>
      <c r="F356" s="81"/>
      <c r="G356" s="81"/>
      <c r="H356" s="81"/>
      <c r="I356" s="129"/>
      <c r="J356" s="81"/>
      <c r="K356" s="13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</row>
    <row r="357" spans="1:28" ht="13" x14ac:dyDescent="0.15">
      <c r="A357" s="81"/>
      <c r="B357" s="128"/>
      <c r="C357" s="81"/>
      <c r="D357" s="81"/>
      <c r="E357" s="81"/>
      <c r="F357" s="81"/>
      <c r="G357" s="81"/>
      <c r="H357" s="81"/>
      <c r="I357" s="129"/>
      <c r="J357" s="81"/>
      <c r="K357" s="13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</row>
    <row r="358" spans="1:28" ht="13" x14ac:dyDescent="0.15">
      <c r="A358" s="81"/>
      <c r="B358" s="128"/>
      <c r="C358" s="81"/>
      <c r="D358" s="81"/>
      <c r="E358" s="81"/>
      <c r="F358" s="81"/>
      <c r="G358" s="81"/>
      <c r="H358" s="81"/>
      <c r="I358" s="129"/>
      <c r="J358" s="81"/>
      <c r="K358" s="13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</row>
    <row r="359" spans="1:28" ht="13" x14ac:dyDescent="0.15">
      <c r="A359" s="81"/>
      <c r="B359" s="128"/>
      <c r="C359" s="81"/>
      <c r="D359" s="81"/>
      <c r="E359" s="81"/>
      <c r="F359" s="81"/>
      <c r="G359" s="81"/>
      <c r="H359" s="81"/>
      <c r="I359" s="129"/>
      <c r="J359" s="81"/>
      <c r="K359" s="13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</row>
    <row r="360" spans="1:28" ht="13" x14ac:dyDescent="0.15">
      <c r="A360" s="81"/>
      <c r="B360" s="128"/>
      <c r="C360" s="81"/>
      <c r="D360" s="81"/>
      <c r="E360" s="81"/>
      <c r="F360" s="81"/>
      <c r="G360" s="81"/>
      <c r="H360" s="81"/>
      <c r="I360" s="129"/>
      <c r="J360" s="81"/>
      <c r="K360" s="13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</row>
    <row r="361" spans="1:28" ht="13" x14ac:dyDescent="0.15">
      <c r="A361" s="81"/>
      <c r="B361" s="128"/>
      <c r="C361" s="81"/>
      <c r="D361" s="81"/>
      <c r="E361" s="81"/>
      <c r="F361" s="81"/>
      <c r="G361" s="81"/>
      <c r="H361" s="81"/>
      <c r="I361" s="129"/>
      <c r="J361" s="81"/>
      <c r="K361" s="13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</row>
    <row r="362" spans="1:28" ht="13" x14ac:dyDescent="0.15">
      <c r="A362" s="81"/>
      <c r="B362" s="128"/>
      <c r="C362" s="81"/>
      <c r="D362" s="81"/>
      <c r="E362" s="81"/>
      <c r="F362" s="81"/>
      <c r="G362" s="81"/>
      <c r="H362" s="81"/>
      <c r="I362" s="129"/>
      <c r="J362" s="81"/>
      <c r="K362" s="13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</row>
    <row r="363" spans="1:28" ht="13" x14ac:dyDescent="0.15">
      <c r="A363" s="81"/>
      <c r="B363" s="128"/>
      <c r="C363" s="81"/>
      <c r="D363" s="81"/>
      <c r="E363" s="81"/>
      <c r="F363" s="81"/>
      <c r="G363" s="81"/>
      <c r="H363" s="81"/>
      <c r="I363" s="129"/>
      <c r="J363" s="81"/>
      <c r="K363" s="13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</row>
    <row r="364" spans="1:28" ht="13" x14ac:dyDescent="0.15">
      <c r="A364" s="81"/>
      <c r="B364" s="128"/>
      <c r="C364" s="81"/>
      <c r="D364" s="81"/>
      <c r="E364" s="81"/>
      <c r="F364" s="81"/>
      <c r="G364" s="81"/>
      <c r="H364" s="81"/>
      <c r="I364" s="129"/>
      <c r="J364" s="81"/>
      <c r="K364" s="13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</row>
    <row r="365" spans="1:28" ht="13" x14ac:dyDescent="0.15">
      <c r="A365" s="81"/>
      <c r="B365" s="128"/>
      <c r="C365" s="81"/>
      <c r="D365" s="81"/>
      <c r="E365" s="81"/>
      <c r="F365" s="81"/>
      <c r="G365" s="81"/>
      <c r="H365" s="81"/>
      <c r="I365" s="129"/>
      <c r="J365" s="81"/>
      <c r="K365" s="13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</row>
    <row r="366" spans="1:28" ht="13" x14ac:dyDescent="0.15">
      <c r="A366" s="81"/>
      <c r="B366" s="128"/>
      <c r="C366" s="81"/>
      <c r="D366" s="81"/>
      <c r="E366" s="81"/>
      <c r="F366" s="81"/>
      <c r="G366" s="81"/>
      <c r="H366" s="81"/>
      <c r="I366" s="129"/>
      <c r="J366" s="81"/>
      <c r="K366" s="13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</row>
    <row r="367" spans="1:28" ht="13" x14ac:dyDescent="0.15">
      <c r="A367" s="81"/>
      <c r="B367" s="128"/>
      <c r="C367" s="81"/>
      <c r="D367" s="81"/>
      <c r="E367" s="81"/>
      <c r="F367" s="81"/>
      <c r="G367" s="81"/>
      <c r="H367" s="81"/>
      <c r="I367" s="129"/>
      <c r="J367" s="81"/>
      <c r="K367" s="13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</row>
    <row r="368" spans="1:28" ht="13" x14ac:dyDescent="0.15">
      <c r="A368" s="81"/>
      <c r="B368" s="128"/>
      <c r="C368" s="81"/>
      <c r="D368" s="81"/>
      <c r="E368" s="81"/>
      <c r="F368" s="81"/>
      <c r="G368" s="81"/>
      <c r="H368" s="81"/>
      <c r="I368" s="129"/>
      <c r="J368" s="81"/>
      <c r="K368" s="13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</row>
    <row r="369" spans="1:28" ht="13" x14ac:dyDescent="0.15">
      <c r="A369" s="81"/>
      <c r="B369" s="128"/>
      <c r="C369" s="81"/>
      <c r="D369" s="81"/>
      <c r="E369" s="81"/>
      <c r="F369" s="81"/>
      <c r="G369" s="81"/>
      <c r="H369" s="81"/>
      <c r="I369" s="129"/>
      <c r="J369" s="81"/>
      <c r="K369" s="13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</row>
    <row r="370" spans="1:28" ht="13" x14ac:dyDescent="0.15">
      <c r="A370" s="81"/>
      <c r="B370" s="128"/>
      <c r="C370" s="81"/>
      <c r="D370" s="81"/>
      <c r="E370" s="81"/>
      <c r="F370" s="81"/>
      <c r="G370" s="81"/>
      <c r="H370" s="81"/>
      <c r="I370" s="129"/>
      <c r="J370" s="81"/>
      <c r="K370" s="13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</row>
    <row r="371" spans="1:28" ht="13" x14ac:dyDescent="0.15">
      <c r="A371" s="81"/>
      <c r="B371" s="128"/>
      <c r="C371" s="81"/>
      <c r="D371" s="81"/>
      <c r="E371" s="81"/>
      <c r="F371" s="81"/>
      <c r="G371" s="81"/>
      <c r="H371" s="81"/>
      <c r="I371" s="129"/>
      <c r="J371" s="81"/>
      <c r="K371" s="13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</row>
    <row r="372" spans="1:28" ht="13" x14ac:dyDescent="0.15">
      <c r="A372" s="81"/>
      <c r="B372" s="128"/>
      <c r="C372" s="81"/>
      <c r="D372" s="81"/>
      <c r="E372" s="81"/>
      <c r="F372" s="81"/>
      <c r="G372" s="81"/>
      <c r="H372" s="81"/>
      <c r="I372" s="129"/>
      <c r="J372" s="81"/>
      <c r="K372" s="13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</row>
    <row r="373" spans="1:28" ht="13" x14ac:dyDescent="0.15">
      <c r="A373" s="81"/>
      <c r="B373" s="128"/>
      <c r="C373" s="81"/>
      <c r="D373" s="81"/>
      <c r="E373" s="81"/>
      <c r="F373" s="81"/>
      <c r="G373" s="81"/>
      <c r="H373" s="81"/>
      <c r="I373" s="129"/>
      <c r="J373" s="81"/>
      <c r="K373" s="13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</row>
    <row r="374" spans="1:28" ht="13" x14ac:dyDescent="0.15">
      <c r="A374" s="81"/>
      <c r="B374" s="128"/>
      <c r="C374" s="81"/>
      <c r="D374" s="81"/>
      <c r="E374" s="81"/>
      <c r="F374" s="81"/>
      <c r="G374" s="81"/>
      <c r="H374" s="81"/>
      <c r="I374" s="129"/>
      <c r="J374" s="81"/>
      <c r="K374" s="13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</row>
    <row r="375" spans="1:28" ht="13" x14ac:dyDescent="0.15">
      <c r="A375" s="81"/>
      <c r="B375" s="128"/>
      <c r="C375" s="81"/>
      <c r="D375" s="81"/>
      <c r="E375" s="81"/>
      <c r="F375" s="81"/>
      <c r="G375" s="81"/>
      <c r="H375" s="81"/>
      <c r="I375" s="129"/>
      <c r="J375" s="81"/>
      <c r="K375" s="13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</row>
    <row r="376" spans="1:28" ht="13" x14ac:dyDescent="0.15">
      <c r="A376" s="81"/>
      <c r="B376" s="128"/>
      <c r="C376" s="81"/>
      <c r="D376" s="81"/>
      <c r="E376" s="81"/>
      <c r="F376" s="81"/>
      <c r="G376" s="81"/>
      <c r="H376" s="81"/>
      <c r="I376" s="129"/>
      <c r="J376" s="81"/>
      <c r="K376" s="13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</row>
    <row r="377" spans="1:28" ht="13" x14ac:dyDescent="0.15">
      <c r="A377" s="81"/>
      <c r="B377" s="128"/>
      <c r="C377" s="81"/>
      <c r="D377" s="81"/>
      <c r="E377" s="81"/>
      <c r="F377" s="81"/>
      <c r="G377" s="81"/>
      <c r="H377" s="81"/>
      <c r="I377" s="129"/>
      <c r="J377" s="81"/>
      <c r="K377" s="13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</row>
    <row r="378" spans="1:28" ht="13" x14ac:dyDescent="0.15">
      <c r="A378" s="81"/>
      <c r="B378" s="128"/>
      <c r="C378" s="81"/>
      <c r="D378" s="81"/>
      <c r="E378" s="81"/>
      <c r="F378" s="81"/>
      <c r="G378" s="81"/>
      <c r="H378" s="81"/>
      <c r="I378" s="129"/>
      <c r="J378" s="81"/>
      <c r="K378" s="13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</row>
    <row r="379" spans="1:28" ht="13" x14ac:dyDescent="0.15">
      <c r="A379" s="81"/>
      <c r="B379" s="128"/>
      <c r="C379" s="81"/>
      <c r="D379" s="81"/>
      <c r="E379" s="81"/>
      <c r="F379" s="81"/>
      <c r="G379" s="81"/>
      <c r="H379" s="81"/>
      <c r="I379" s="129"/>
      <c r="J379" s="81"/>
      <c r="K379" s="13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</row>
    <row r="380" spans="1:28" ht="13" x14ac:dyDescent="0.15">
      <c r="A380" s="81"/>
      <c r="B380" s="128"/>
      <c r="C380" s="81"/>
      <c r="D380" s="81"/>
      <c r="E380" s="81"/>
      <c r="F380" s="81"/>
      <c r="G380" s="81"/>
      <c r="H380" s="81"/>
      <c r="I380" s="129"/>
      <c r="J380" s="81"/>
      <c r="K380" s="13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</row>
    <row r="381" spans="1:28" ht="13" x14ac:dyDescent="0.15">
      <c r="A381" s="81"/>
      <c r="B381" s="128"/>
      <c r="C381" s="81"/>
      <c r="D381" s="81"/>
      <c r="E381" s="81"/>
      <c r="F381" s="81"/>
      <c r="G381" s="81"/>
      <c r="H381" s="81"/>
      <c r="I381" s="129"/>
      <c r="J381" s="81"/>
      <c r="K381" s="13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</row>
    <row r="382" spans="1:28" ht="13" x14ac:dyDescent="0.15">
      <c r="A382" s="81"/>
      <c r="B382" s="128"/>
      <c r="C382" s="81"/>
      <c r="D382" s="81"/>
      <c r="E382" s="81"/>
      <c r="F382" s="81"/>
      <c r="G382" s="81"/>
      <c r="H382" s="81"/>
      <c r="I382" s="129"/>
      <c r="J382" s="81"/>
      <c r="K382" s="13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</row>
    <row r="383" spans="1:28" ht="13" x14ac:dyDescent="0.15">
      <c r="A383" s="81"/>
      <c r="B383" s="128"/>
      <c r="C383" s="81"/>
      <c r="D383" s="81"/>
      <c r="E383" s="81"/>
      <c r="F383" s="81"/>
      <c r="G383" s="81"/>
      <c r="H383" s="81"/>
      <c r="I383" s="129"/>
      <c r="J383" s="81"/>
      <c r="K383" s="13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</row>
    <row r="384" spans="1:28" ht="13" x14ac:dyDescent="0.15">
      <c r="A384" s="81"/>
      <c r="B384" s="128"/>
      <c r="C384" s="81"/>
      <c r="D384" s="81"/>
      <c r="E384" s="81"/>
      <c r="F384" s="81"/>
      <c r="G384" s="81"/>
      <c r="H384" s="81"/>
      <c r="I384" s="129"/>
      <c r="J384" s="81"/>
      <c r="K384" s="13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</row>
    <row r="385" spans="1:28" ht="13" x14ac:dyDescent="0.15">
      <c r="A385" s="81"/>
      <c r="B385" s="128"/>
      <c r="C385" s="81"/>
      <c r="D385" s="81"/>
      <c r="E385" s="81"/>
      <c r="F385" s="81"/>
      <c r="G385" s="81"/>
      <c r="H385" s="81"/>
      <c r="I385" s="129"/>
      <c r="J385" s="81"/>
      <c r="K385" s="13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</row>
    <row r="386" spans="1:28" ht="13" x14ac:dyDescent="0.15">
      <c r="A386" s="81"/>
      <c r="B386" s="128"/>
      <c r="C386" s="81"/>
      <c r="D386" s="81"/>
      <c r="E386" s="81"/>
      <c r="F386" s="81"/>
      <c r="G386" s="81"/>
      <c r="H386" s="81"/>
      <c r="I386" s="129"/>
      <c r="J386" s="81"/>
      <c r="K386" s="13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</row>
    <row r="387" spans="1:28" ht="13" x14ac:dyDescent="0.15">
      <c r="A387" s="81"/>
      <c r="B387" s="128"/>
      <c r="C387" s="81"/>
      <c r="D387" s="81"/>
      <c r="E387" s="81"/>
      <c r="F387" s="81"/>
      <c r="G387" s="81"/>
      <c r="H387" s="81"/>
      <c r="I387" s="129"/>
      <c r="J387" s="81"/>
      <c r="K387" s="13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</row>
    <row r="388" spans="1:28" ht="13" x14ac:dyDescent="0.15">
      <c r="A388" s="81"/>
      <c r="B388" s="128"/>
      <c r="C388" s="81"/>
      <c r="D388" s="81"/>
      <c r="E388" s="81"/>
      <c r="F388" s="81"/>
      <c r="G388" s="81"/>
      <c r="H388" s="81"/>
      <c r="I388" s="129"/>
      <c r="J388" s="81"/>
      <c r="K388" s="13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</row>
    <row r="389" spans="1:28" ht="13" x14ac:dyDescent="0.15">
      <c r="A389" s="81"/>
      <c r="B389" s="128"/>
      <c r="C389" s="81"/>
      <c r="D389" s="81"/>
      <c r="E389" s="81"/>
      <c r="F389" s="81"/>
      <c r="G389" s="81"/>
      <c r="H389" s="81"/>
      <c r="I389" s="129"/>
      <c r="J389" s="81"/>
      <c r="K389" s="13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</row>
    <row r="390" spans="1:28" ht="13" x14ac:dyDescent="0.15">
      <c r="A390" s="81"/>
      <c r="B390" s="128"/>
      <c r="C390" s="81"/>
      <c r="D390" s="81"/>
      <c r="E390" s="81"/>
      <c r="F390" s="81"/>
      <c r="G390" s="81"/>
      <c r="H390" s="81"/>
      <c r="I390" s="129"/>
      <c r="J390" s="81"/>
      <c r="K390" s="13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</row>
    <row r="391" spans="1:28" ht="13" x14ac:dyDescent="0.15">
      <c r="A391" s="81"/>
      <c r="B391" s="128"/>
      <c r="C391" s="81"/>
      <c r="D391" s="81"/>
      <c r="E391" s="81"/>
      <c r="F391" s="81"/>
      <c r="G391" s="81"/>
      <c r="H391" s="81"/>
      <c r="I391" s="129"/>
      <c r="J391" s="81"/>
      <c r="K391" s="13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</row>
    <row r="392" spans="1:28" ht="13" x14ac:dyDescent="0.15">
      <c r="A392" s="81"/>
      <c r="B392" s="128"/>
      <c r="C392" s="81"/>
      <c r="D392" s="81"/>
      <c r="E392" s="81"/>
      <c r="F392" s="81"/>
      <c r="G392" s="81"/>
      <c r="H392" s="81"/>
      <c r="I392" s="129"/>
      <c r="J392" s="81"/>
      <c r="K392" s="13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</row>
    <row r="393" spans="1:28" ht="13" x14ac:dyDescent="0.15">
      <c r="A393" s="81"/>
      <c r="B393" s="128"/>
      <c r="C393" s="81"/>
      <c r="D393" s="81"/>
      <c r="E393" s="81"/>
      <c r="F393" s="81"/>
      <c r="G393" s="81"/>
      <c r="H393" s="81"/>
      <c r="I393" s="129"/>
      <c r="J393" s="81"/>
      <c r="K393" s="13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</row>
    <row r="394" spans="1:28" ht="13" x14ac:dyDescent="0.15">
      <c r="A394" s="81"/>
      <c r="B394" s="128"/>
      <c r="C394" s="81"/>
      <c r="D394" s="81"/>
      <c r="E394" s="81"/>
      <c r="F394" s="81"/>
      <c r="G394" s="81"/>
      <c r="H394" s="81"/>
      <c r="I394" s="129"/>
      <c r="J394" s="81"/>
      <c r="K394" s="13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</row>
    <row r="395" spans="1:28" ht="13" x14ac:dyDescent="0.15">
      <c r="A395" s="81"/>
      <c r="B395" s="128"/>
      <c r="C395" s="81"/>
      <c r="D395" s="81"/>
      <c r="E395" s="81"/>
      <c r="F395" s="81"/>
      <c r="G395" s="81"/>
      <c r="H395" s="81"/>
      <c r="I395" s="129"/>
      <c r="J395" s="81"/>
      <c r="K395" s="13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</row>
    <row r="396" spans="1:28" ht="13" x14ac:dyDescent="0.15">
      <c r="A396" s="81"/>
      <c r="B396" s="128"/>
      <c r="C396" s="81"/>
      <c r="D396" s="81"/>
      <c r="E396" s="81"/>
      <c r="F396" s="81"/>
      <c r="G396" s="81"/>
      <c r="H396" s="81"/>
      <c r="I396" s="129"/>
      <c r="J396" s="81"/>
      <c r="K396" s="13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</row>
    <row r="397" spans="1:28" ht="13" x14ac:dyDescent="0.15">
      <c r="A397" s="81"/>
      <c r="B397" s="128"/>
      <c r="C397" s="81"/>
      <c r="D397" s="81"/>
      <c r="E397" s="81"/>
      <c r="F397" s="81"/>
      <c r="G397" s="81"/>
      <c r="H397" s="81"/>
      <c r="I397" s="129"/>
      <c r="J397" s="81"/>
      <c r="K397" s="13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</row>
    <row r="398" spans="1:28" ht="13" x14ac:dyDescent="0.15">
      <c r="A398" s="81"/>
      <c r="B398" s="128"/>
      <c r="C398" s="81"/>
      <c r="D398" s="81"/>
      <c r="E398" s="81"/>
      <c r="F398" s="81"/>
      <c r="G398" s="81"/>
      <c r="H398" s="81"/>
      <c r="I398" s="129"/>
      <c r="J398" s="81"/>
      <c r="K398" s="13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</row>
    <row r="399" spans="1:28" ht="13" x14ac:dyDescent="0.15">
      <c r="A399" s="81"/>
      <c r="B399" s="128"/>
      <c r="C399" s="81"/>
      <c r="D399" s="81"/>
      <c r="E399" s="81"/>
      <c r="F399" s="81"/>
      <c r="G399" s="81"/>
      <c r="H399" s="81"/>
      <c r="I399" s="129"/>
      <c r="J399" s="81"/>
      <c r="K399" s="13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</row>
    <row r="400" spans="1:28" ht="13" x14ac:dyDescent="0.15">
      <c r="A400" s="81"/>
      <c r="B400" s="128"/>
      <c r="C400" s="81"/>
      <c r="D400" s="81"/>
      <c r="E400" s="81"/>
      <c r="F400" s="81"/>
      <c r="G400" s="81"/>
      <c r="H400" s="81"/>
      <c r="I400" s="129"/>
      <c r="J400" s="81"/>
      <c r="K400" s="13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</row>
    <row r="401" spans="1:28" ht="13" x14ac:dyDescent="0.15">
      <c r="A401" s="81"/>
      <c r="B401" s="128"/>
      <c r="C401" s="81"/>
      <c r="D401" s="81"/>
      <c r="E401" s="81"/>
      <c r="F401" s="81"/>
      <c r="G401" s="81"/>
      <c r="H401" s="81"/>
      <c r="I401" s="129"/>
      <c r="J401" s="81"/>
      <c r="K401" s="13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</row>
    <row r="402" spans="1:28" ht="13" x14ac:dyDescent="0.15">
      <c r="A402" s="81"/>
      <c r="B402" s="128"/>
      <c r="C402" s="81"/>
      <c r="D402" s="81"/>
      <c r="E402" s="81"/>
      <c r="F402" s="81"/>
      <c r="G402" s="81"/>
      <c r="H402" s="81"/>
      <c r="I402" s="129"/>
      <c r="J402" s="81"/>
      <c r="K402" s="13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</row>
    <row r="403" spans="1:28" ht="13" x14ac:dyDescent="0.15">
      <c r="A403" s="81"/>
      <c r="B403" s="128"/>
      <c r="C403" s="81"/>
      <c r="D403" s="81"/>
      <c r="E403" s="81"/>
      <c r="F403" s="81"/>
      <c r="G403" s="81"/>
      <c r="H403" s="81"/>
      <c r="I403" s="129"/>
      <c r="J403" s="81"/>
      <c r="K403" s="13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</row>
    <row r="404" spans="1:28" ht="13" x14ac:dyDescent="0.15">
      <c r="A404" s="81"/>
      <c r="B404" s="128"/>
      <c r="C404" s="81"/>
      <c r="D404" s="81"/>
      <c r="E404" s="81"/>
      <c r="F404" s="81"/>
      <c r="G404" s="81"/>
      <c r="H404" s="81"/>
      <c r="I404" s="129"/>
      <c r="J404" s="81"/>
      <c r="K404" s="13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</row>
    <row r="405" spans="1:28" ht="13" x14ac:dyDescent="0.15">
      <c r="A405" s="81"/>
      <c r="B405" s="128"/>
      <c r="C405" s="81"/>
      <c r="D405" s="81"/>
      <c r="E405" s="81"/>
      <c r="F405" s="81"/>
      <c r="G405" s="81"/>
      <c r="H405" s="81"/>
      <c r="I405" s="129"/>
      <c r="J405" s="81"/>
      <c r="K405" s="13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</row>
    <row r="406" spans="1:28" ht="13" x14ac:dyDescent="0.15">
      <c r="A406" s="81"/>
      <c r="B406" s="128"/>
      <c r="C406" s="81"/>
      <c r="D406" s="81"/>
      <c r="E406" s="81"/>
      <c r="F406" s="81"/>
      <c r="G406" s="81"/>
      <c r="H406" s="81"/>
      <c r="I406" s="129"/>
      <c r="J406" s="81"/>
      <c r="K406" s="13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</row>
    <row r="407" spans="1:28" ht="13" x14ac:dyDescent="0.15">
      <c r="A407" s="81"/>
      <c r="B407" s="128"/>
      <c r="C407" s="81"/>
      <c r="D407" s="81"/>
      <c r="E407" s="81"/>
      <c r="F407" s="81"/>
      <c r="G407" s="81"/>
      <c r="H407" s="81"/>
      <c r="I407" s="129"/>
      <c r="J407" s="81"/>
      <c r="K407" s="13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</row>
    <row r="408" spans="1:28" ht="13" x14ac:dyDescent="0.15">
      <c r="A408" s="81"/>
      <c r="B408" s="128"/>
      <c r="C408" s="81"/>
      <c r="D408" s="81"/>
      <c r="E408" s="81"/>
      <c r="F408" s="81"/>
      <c r="G408" s="81"/>
      <c r="H408" s="81"/>
      <c r="I408" s="129"/>
      <c r="J408" s="81"/>
      <c r="K408" s="13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</row>
    <row r="409" spans="1:28" ht="13" x14ac:dyDescent="0.15">
      <c r="A409" s="81"/>
      <c r="B409" s="128"/>
      <c r="C409" s="81"/>
      <c r="D409" s="81"/>
      <c r="E409" s="81"/>
      <c r="F409" s="81"/>
      <c r="G409" s="81"/>
      <c r="H409" s="81"/>
      <c r="I409" s="129"/>
      <c r="J409" s="81"/>
      <c r="K409" s="13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</row>
    <row r="410" spans="1:28" ht="13" x14ac:dyDescent="0.15">
      <c r="A410" s="81"/>
      <c r="B410" s="128"/>
      <c r="C410" s="81"/>
      <c r="D410" s="81"/>
      <c r="E410" s="81"/>
      <c r="F410" s="81"/>
      <c r="G410" s="81"/>
      <c r="H410" s="81"/>
      <c r="I410" s="129"/>
      <c r="J410" s="81"/>
      <c r="K410" s="13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</row>
    <row r="411" spans="1:28" ht="13" x14ac:dyDescent="0.15">
      <c r="A411" s="81"/>
      <c r="B411" s="128"/>
      <c r="C411" s="81"/>
      <c r="D411" s="81"/>
      <c r="E411" s="81"/>
      <c r="F411" s="81"/>
      <c r="G411" s="81"/>
      <c r="H411" s="81"/>
      <c r="I411" s="129"/>
      <c r="J411" s="81"/>
      <c r="K411" s="13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</row>
    <row r="412" spans="1:28" ht="13" x14ac:dyDescent="0.15">
      <c r="A412" s="81"/>
      <c r="B412" s="128"/>
      <c r="C412" s="81"/>
      <c r="D412" s="81"/>
      <c r="E412" s="81"/>
      <c r="F412" s="81"/>
      <c r="G412" s="81"/>
      <c r="H412" s="81"/>
      <c r="I412" s="129"/>
      <c r="J412" s="81"/>
      <c r="K412" s="13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</row>
    <row r="413" spans="1:28" ht="13" x14ac:dyDescent="0.15">
      <c r="A413" s="81"/>
      <c r="B413" s="128"/>
      <c r="C413" s="81"/>
      <c r="D413" s="81"/>
      <c r="E413" s="81"/>
      <c r="F413" s="81"/>
      <c r="G413" s="81"/>
      <c r="H413" s="81"/>
      <c r="I413" s="129"/>
      <c r="J413" s="81"/>
      <c r="K413" s="13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</row>
    <row r="414" spans="1:28" ht="13" x14ac:dyDescent="0.15">
      <c r="A414" s="81"/>
      <c r="B414" s="128"/>
      <c r="C414" s="81"/>
      <c r="D414" s="81"/>
      <c r="E414" s="81"/>
      <c r="F414" s="81"/>
      <c r="G414" s="81"/>
      <c r="H414" s="81"/>
      <c r="I414" s="129"/>
      <c r="J414" s="81"/>
      <c r="K414" s="13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</row>
    <row r="415" spans="1:28" ht="13" x14ac:dyDescent="0.15">
      <c r="A415" s="81"/>
      <c r="B415" s="128"/>
      <c r="C415" s="81"/>
      <c r="D415" s="81"/>
      <c r="E415" s="81"/>
      <c r="F415" s="81"/>
      <c r="G415" s="81"/>
      <c r="H415" s="81"/>
      <c r="I415" s="129"/>
      <c r="J415" s="81"/>
      <c r="K415" s="13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</row>
    <row r="416" spans="1:28" ht="13" x14ac:dyDescent="0.15">
      <c r="A416" s="81"/>
      <c r="B416" s="128"/>
      <c r="C416" s="81"/>
      <c r="D416" s="81"/>
      <c r="E416" s="81"/>
      <c r="F416" s="81"/>
      <c r="G416" s="81"/>
      <c r="H416" s="81"/>
      <c r="I416" s="129"/>
      <c r="J416" s="81"/>
      <c r="K416" s="13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</row>
    <row r="417" spans="1:28" ht="13" x14ac:dyDescent="0.15">
      <c r="A417" s="81"/>
      <c r="B417" s="128"/>
      <c r="C417" s="81"/>
      <c r="D417" s="81"/>
      <c r="E417" s="81"/>
      <c r="F417" s="81"/>
      <c r="G417" s="81"/>
      <c r="H417" s="81"/>
      <c r="I417" s="129"/>
      <c r="J417" s="81"/>
      <c r="K417" s="13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</row>
    <row r="418" spans="1:28" ht="13" x14ac:dyDescent="0.15">
      <c r="A418" s="81"/>
      <c r="B418" s="128"/>
      <c r="C418" s="81"/>
      <c r="D418" s="81"/>
      <c r="E418" s="81"/>
      <c r="F418" s="81"/>
      <c r="G418" s="81"/>
      <c r="H418" s="81"/>
      <c r="I418" s="129"/>
      <c r="J418" s="81"/>
      <c r="K418" s="13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</row>
    <row r="419" spans="1:28" ht="13" x14ac:dyDescent="0.15">
      <c r="A419" s="81"/>
      <c r="B419" s="128"/>
      <c r="C419" s="81"/>
      <c r="D419" s="81"/>
      <c r="E419" s="81"/>
      <c r="F419" s="81"/>
      <c r="G419" s="81"/>
      <c r="H419" s="81"/>
      <c r="I419" s="129"/>
      <c r="J419" s="81"/>
      <c r="K419" s="13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</row>
    <row r="420" spans="1:28" ht="13" x14ac:dyDescent="0.15">
      <c r="A420" s="81"/>
      <c r="B420" s="128"/>
      <c r="C420" s="81"/>
      <c r="D420" s="81"/>
      <c r="E420" s="81"/>
      <c r="F420" s="81"/>
      <c r="G420" s="81"/>
      <c r="H420" s="81"/>
      <c r="I420" s="129"/>
      <c r="J420" s="81"/>
      <c r="K420" s="13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</row>
    <row r="421" spans="1:28" ht="13" x14ac:dyDescent="0.15">
      <c r="A421" s="81"/>
      <c r="B421" s="128"/>
      <c r="C421" s="81"/>
      <c r="D421" s="81"/>
      <c r="E421" s="81"/>
      <c r="F421" s="81"/>
      <c r="G421" s="81"/>
      <c r="H421" s="81"/>
      <c r="I421" s="129"/>
      <c r="J421" s="81"/>
      <c r="K421" s="13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</row>
    <row r="422" spans="1:28" ht="13" x14ac:dyDescent="0.15">
      <c r="A422" s="81"/>
      <c r="B422" s="128"/>
      <c r="C422" s="81"/>
      <c r="D422" s="81"/>
      <c r="E422" s="81"/>
      <c r="F422" s="81"/>
      <c r="G422" s="81"/>
      <c r="H422" s="81"/>
      <c r="I422" s="129"/>
      <c r="J422" s="81"/>
      <c r="K422" s="13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</row>
    <row r="423" spans="1:28" ht="13" x14ac:dyDescent="0.15">
      <c r="A423" s="81"/>
      <c r="B423" s="128"/>
      <c r="C423" s="81"/>
      <c r="D423" s="81"/>
      <c r="E423" s="81"/>
      <c r="F423" s="81"/>
      <c r="G423" s="81"/>
      <c r="H423" s="81"/>
      <c r="I423" s="129"/>
      <c r="J423" s="81"/>
      <c r="K423" s="13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</row>
    <row r="424" spans="1:28" ht="13" x14ac:dyDescent="0.15">
      <c r="A424" s="81"/>
      <c r="B424" s="128"/>
      <c r="C424" s="81"/>
      <c r="D424" s="81"/>
      <c r="E424" s="81"/>
      <c r="F424" s="81"/>
      <c r="G424" s="81"/>
      <c r="H424" s="81"/>
      <c r="I424" s="129"/>
      <c r="J424" s="81"/>
      <c r="K424" s="13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</row>
    <row r="425" spans="1:28" ht="13" x14ac:dyDescent="0.15">
      <c r="A425" s="81"/>
      <c r="B425" s="128"/>
      <c r="C425" s="81"/>
      <c r="D425" s="81"/>
      <c r="E425" s="81"/>
      <c r="F425" s="81"/>
      <c r="G425" s="81"/>
      <c r="H425" s="81"/>
      <c r="I425" s="129"/>
      <c r="J425" s="81"/>
      <c r="K425" s="13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</row>
    <row r="426" spans="1:28" ht="13" x14ac:dyDescent="0.15">
      <c r="A426" s="81"/>
      <c r="B426" s="128"/>
      <c r="C426" s="81"/>
      <c r="D426" s="81"/>
      <c r="E426" s="81"/>
      <c r="F426" s="81"/>
      <c r="G426" s="81"/>
      <c r="H426" s="81"/>
      <c r="I426" s="129"/>
      <c r="J426" s="81"/>
      <c r="K426" s="13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</row>
    <row r="427" spans="1:28" ht="13" x14ac:dyDescent="0.15">
      <c r="A427" s="81"/>
      <c r="B427" s="128"/>
      <c r="C427" s="81"/>
      <c r="D427" s="81"/>
      <c r="E427" s="81"/>
      <c r="F427" s="81"/>
      <c r="G427" s="81"/>
      <c r="H427" s="81"/>
      <c r="I427" s="129"/>
      <c r="J427" s="81"/>
      <c r="K427" s="13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</row>
    <row r="428" spans="1:28" ht="13" x14ac:dyDescent="0.15">
      <c r="A428" s="81"/>
      <c r="B428" s="128"/>
      <c r="C428" s="81"/>
      <c r="D428" s="81"/>
      <c r="E428" s="81"/>
      <c r="F428" s="81"/>
      <c r="G428" s="81"/>
      <c r="H428" s="81"/>
      <c r="I428" s="129"/>
      <c r="J428" s="81"/>
      <c r="K428" s="13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</row>
    <row r="429" spans="1:28" ht="13" x14ac:dyDescent="0.15">
      <c r="A429" s="81"/>
      <c r="B429" s="128"/>
      <c r="C429" s="81"/>
      <c r="D429" s="81"/>
      <c r="E429" s="81"/>
      <c r="F429" s="81"/>
      <c r="G429" s="81"/>
      <c r="H429" s="81"/>
      <c r="I429" s="129"/>
      <c r="J429" s="81"/>
      <c r="K429" s="13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</row>
    <row r="430" spans="1:28" ht="13" x14ac:dyDescent="0.15">
      <c r="A430" s="81"/>
      <c r="B430" s="128"/>
      <c r="C430" s="81"/>
      <c r="D430" s="81"/>
      <c r="E430" s="81"/>
      <c r="F430" s="81"/>
      <c r="G430" s="81"/>
      <c r="H430" s="81"/>
      <c r="I430" s="129"/>
      <c r="J430" s="81"/>
      <c r="K430" s="13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</row>
    <row r="431" spans="1:28" ht="13" x14ac:dyDescent="0.15">
      <c r="A431" s="81"/>
      <c r="B431" s="128"/>
      <c r="C431" s="81"/>
      <c r="D431" s="81"/>
      <c r="E431" s="81"/>
      <c r="F431" s="81"/>
      <c r="G431" s="81"/>
      <c r="H431" s="81"/>
      <c r="I431" s="129"/>
      <c r="J431" s="81"/>
      <c r="K431" s="13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</row>
    <row r="432" spans="1:28" ht="13" x14ac:dyDescent="0.15">
      <c r="A432" s="81"/>
      <c r="B432" s="128"/>
      <c r="C432" s="81"/>
      <c r="D432" s="81"/>
      <c r="E432" s="81"/>
      <c r="F432" s="81"/>
      <c r="G432" s="81"/>
      <c r="H432" s="81"/>
      <c r="I432" s="129"/>
      <c r="J432" s="81"/>
      <c r="K432" s="13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</row>
    <row r="433" spans="1:28" ht="13" x14ac:dyDescent="0.15">
      <c r="A433" s="81"/>
      <c r="B433" s="128"/>
      <c r="C433" s="81"/>
      <c r="D433" s="81"/>
      <c r="E433" s="81"/>
      <c r="F433" s="81"/>
      <c r="G433" s="81"/>
      <c r="H433" s="81"/>
      <c r="I433" s="129"/>
      <c r="J433" s="81"/>
      <c r="K433" s="13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</row>
    <row r="434" spans="1:28" ht="13" x14ac:dyDescent="0.15">
      <c r="A434" s="81"/>
      <c r="B434" s="128"/>
      <c r="C434" s="81"/>
      <c r="D434" s="81"/>
      <c r="E434" s="81"/>
      <c r="F434" s="81"/>
      <c r="G434" s="81"/>
      <c r="H434" s="81"/>
      <c r="I434" s="129"/>
      <c r="J434" s="81"/>
      <c r="K434" s="13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</row>
    <row r="435" spans="1:28" ht="13" x14ac:dyDescent="0.15">
      <c r="A435" s="81"/>
      <c r="B435" s="128"/>
      <c r="C435" s="81"/>
      <c r="D435" s="81"/>
      <c r="E435" s="81"/>
      <c r="F435" s="81"/>
      <c r="G435" s="81"/>
      <c r="H435" s="81"/>
      <c r="I435" s="129"/>
      <c r="J435" s="81"/>
      <c r="K435" s="13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</row>
    <row r="436" spans="1:28" ht="13" x14ac:dyDescent="0.15">
      <c r="A436" s="81"/>
      <c r="B436" s="128"/>
      <c r="C436" s="81"/>
      <c r="D436" s="81"/>
      <c r="E436" s="81"/>
      <c r="F436" s="81"/>
      <c r="G436" s="81"/>
      <c r="H436" s="81"/>
      <c r="I436" s="129"/>
      <c r="J436" s="81"/>
      <c r="K436" s="13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</row>
    <row r="437" spans="1:28" ht="13" x14ac:dyDescent="0.15">
      <c r="A437" s="81"/>
      <c r="B437" s="128"/>
      <c r="C437" s="81"/>
      <c r="D437" s="81"/>
      <c r="E437" s="81"/>
      <c r="F437" s="81"/>
      <c r="G437" s="81"/>
      <c r="H437" s="81"/>
      <c r="I437" s="129"/>
      <c r="J437" s="81"/>
      <c r="K437" s="13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</row>
    <row r="438" spans="1:28" ht="13" x14ac:dyDescent="0.15">
      <c r="A438" s="81"/>
      <c r="B438" s="128"/>
      <c r="C438" s="81"/>
      <c r="D438" s="81"/>
      <c r="E438" s="81"/>
      <c r="F438" s="81"/>
      <c r="G438" s="81"/>
      <c r="H438" s="81"/>
      <c r="I438" s="129"/>
      <c r="J438" s="81"/>
      <c r="K438" s="13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</row>
    <row r="439" spans="1:28" ht="13" x14ac:dyDescent="0.15">
      <c r="A439" s="81"/>
      <c r="B439" s="128"/>
      <c r="C439" s="81"/>
      <c r="D439" s="81"/>
      <c r="E439" s="81"/>
      <c r="F439" s="81"/>
      <c r="G439" s="81"/>
      <c r="H439" s="81"/>
      <c r="I439" s="129"/>
      <c r="J439" s="81"/>
      <c r="K439" s="13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</row>
    <row r="440" spans="1:28" ht="13" x14ac:dyDescent="0.15">
      <c r="A440" s="81"/>
      <c r="B440" s="128"/>
      <c r="C440" s="81"/>
      <c r="D440" s="81"/>
      <c r="E440" s="81"/>
      <c r="F440" s="81"/>
      <c r="G440" s="81"/>
      <c r="H440" s="81"/>
      <c r="I440" s="129"/>
      <c r="J440" s="81"/>
      <c r="K440" s="13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</row>
    <row r="441" spans="1:28" ht="13" x14ac:dyDescent="0.15">
      <c r="A441" s="81"/>
      <c r="B441" s="128"/>
      <c r="C441" s="81"/>
      <c r="D441" s="81"/>
      <c r="E441" s="81"/>
      <c r="F441" s="81"/>
      <c r="G441" s="81"/>
      <c r="H441" s="81"/>
      <c r="I441" s="129"/>
      <c r="J441" s="81"/>
      <c r="K441" s="13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</row>
    <row r="442" spans="1:28" ht="13" x14ac:dyDescent="0.15">
      <c r="A442" s="81"/>
      <c r="B442" s="128"/>
      <c r="C442" s="81"/>
      <c r="D442" s="81"/>
      <c r="E442" s="81"/>
      <c r="F442" s="81"/>
      <c r="G442" s="81"/>
      <c r="H442" s="81"/>
      <c r="I442" s="129"/>
      <c r="J442" s="81"/>
      <c r="K442" s="13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</row>
    <row r="443" spans="1:28" ht="13" x14ac:dyDescent="0.15">
      <c r="A443" s="81"/>
      <c r="B443" s="128"/>
      <c r="C443" s="81"/>
      <c r="D443" s="81"/>
      <c r="E443" s="81"/>
      <c r="F443" s="81"/>
      <c r="G443" s="81"/>
      <c r="H443" s="81"/>
      <c r="I443" s="129"/>
      <c r="J443" s="81"/>
      <c r="K443" s="13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</row>
    <row r="444" spans="1:28" ht="13" x14ac:dyDescent="0.15">
      <c r="A444" s="81"/>
      <c r="B444" s="128"/>
      <c r="C444" s="81"/>
      <c r="D444" s="81"/>
      <c r="E444" s="81"/>
      <c r="F444" s="81"/>
      <c r="G444" s="81"/>
      <c r="H444" s="81"/>
      <c r="I444" s="129"/>
      <c r="J444" s="81"/>
      <c r="K444" s="13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</row>
    <row r="445" spans="1:28" ht="13" x14ac:dyDescent="0.15">
      <c r="A445" s="81"/>
      <c r="B445" s="128"/>
      <c r="C445" s="81"/>
      <c r="D445" s="81"/>
      <c r="E445" s="81"/>
      <c r="F445" s="81"/>
      <c r="G445" s="81"/>
      <c r="H445" s="81"/>
      <c r="I445" s="129"/>
      <c r="J445" s="81"/>
      <c r="K445" s="13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</row>
    <row r="446" spans="1:28" ht="13" x14ac:dyDescent="0.15">
      <c r="A446" s="81"/>
      <c r="B446" s="128"/>
      <c r="C446" s="81"/>
      <c r="D446" s="81"/>
      <c r="E446" s="81"/>
      <c r="F446" s="81"/>
      <c r="G446" s="81"/>
      <c r="H446" s="81"/>
      <c r="I446" s="129"/>
      <c r="J446" s="81"/>
      <c r="K446" s="13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</row>
    <row r="447" spans="1:28" ht="13" x14ac:dyDescent="0.15">
      <c r="A447" s="81"/>
      <c r="B447" s="128"/>
      <c r="C447" s="81"/>
      <c r="D447" s="81"/>
      <c r="E447" s="81"/>
      <c r="F447" s="81"/>
      <c r="G447" s="81"/>
      <c r="H447" s="81"/>
      <c r="I447" s="129"/>
      <c r="J447" s="81"/>
      <c r="K447" s="13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</row>
    <row r="448" spans="1:28" ht="13" x14ac:dyDescent="0.15">
      <c r="A448" s="81"/>
      <c r="B448" s="128"/>
      <c r="C448" s="81"/>
      <c r="D448" s="81"/>
      <c r="E448" s="81"/>
      <c r="F448" s="81"/>
      <c r="G448" s="81"/>
      <c r="H448" s="81"/>
      <c r="I448" s="129"/>
      <c r="J448" s="81"/>
      <c r="K448" s="13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</row>
    <row r="449" spans="1:28" ht="13" x14ac:dyDescent="0.15">
      <c r="A449" s="81"/>
      <c r="B449" s="128"/>
      <c r="C449" s="81"/>
      <c r="D449" s="81"/>
      <c r="E449" s="81"/>
      <c r="F449" s="81"/>
      <c r="G449" s="81"/>
      <c r="H449" s="81"/>
      <c r="I449" s="129"/>
      <c r="J449" s="81"/>
      <c r="K449" s="13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</row>
    <row r="450" spans="1:28" ht="13" x14ac:dyDescent="0.15">
      <c r="A450" s="81"/>
      <c r="B450" s="128"/>
      <c r="C450" s="81"/>
      <c r="D450" s="81"/>
      <c r="E450" s="81"/>
      <c r="F450" s="81"/>
      <c r="G450" s="81"/>
      <c r="H450" s="81"/>
      <c r="I450" s="129"/>
      <c r="J450" s="81"/>
      <c r="K450" s="13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</row>
    <row r="451" spans="1:28" ht="13" x14ac:dyDescent="0.15">
      <c r="A451" s="81"/>
      <c r="B451" s="128"/>
      <c r="C451" s="81"/>
      <c r="D451" s="81"/>
      <c r="E451" s="81"/>
      <c r="F451" s="81"/>
      <c r="G451" s="81"/>
      <c r="H451" s="81"/>
      <c r="I451" s="129"/>
      <c r="J451" s="81"/>
      <c r="K451" s="13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</row>
    <row r="452" spans="1:28" ht="13" x14ac:dyDescent="0.15">
      <c r="A452" s="81"/>
      <c r="B452" s="128"/>
      <c r="C452" s="81"/>
      <c r="D452" s="81"/>
      <c r="E452" s="81"/>
      <c r="F452" s="81"/>
      <c r="G452" s="81"/>
      <c r="H452" s="81"/>
      <c r="I452" s="129"/>
      <c r="J452" s="81"/>
      <c r="K452" s="13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</row>
    <row r="453" spans="1:28" ht="13" x14ac:dyDescent="0.15">
      <c r="A453" s="81"/>
      <c r="B453" s="128"/>
      <c r="C453" s="81"/>
      <c r="D453" s="81"/>
      <c r="E453" s="81"/>
      <c r="F453" s="81"/>
      <c r="G453" s="81"/>
      <c r="H453" s="81"/>
      <c r="I453" s="129"/>
      <c r="J453" s="81"/>
      <c r="K453" s="130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</row>
    <row r="454" spans="1:28" ht="13" x14ac:dyDescent="0.15">
      <c r="A454" s="81"/>
      <c r="B454" s="128"/>
      <c r="C454" s="81"/>
      <c r="D454" s="81"/>
      <c r="E454" s="81"/>
      <c r="F454" s="81"/>
      <c r="G454" s="81"/>
      <c r="H454" s="81"/>
      <c r="I454" s="129"/>
      <c r="J454" s="81"/>
      <c r="K454" s="130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</row>
    <row r="455" spans="1:28" ht="13" x14ac:dyDescent="0.15">
      <c r="A455" s="81"/>
      <c r="B455" s="128"/>
      <c r="C455" s="81"/>
      <c r="D455" s="81"/>
      <c r="E455" s="81"/>
      <c r="F455" s="81"/>
      <c r="G455" s="81"/>
      <c r="H455" s="81"/>
      <c r="I455" s="129"/>
      <c r="J455" s="81"/>
      <c r="K455" s="130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</row>
    <row r="456" spans="1:28" ht="13" x14ac:dyDescent="0.15">
      <c r="A456" s="81"/>
      <c r="B456" s="128"/>
      <c r="C456" s="81"/>
      <c r="D456" s="81"/>
      <c r="E456" s="81"/>
      <c r="F456" s="81"/>
      <c r="G456" s="81"/>
      <c r="H456" s="81"/>
      <c r="I456" s="129"/>
      <c r="J456" s="81"/>
      <c r="K456" s="130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</row>
    <row r="457" spans="1:28" ht="13" x14ac:dyDescent="0.15">
      <c r="A457" s="81"/>
      <c r="B457" s="128"/>
      <c r="C457" s="81"/>
      <c r="D457" s="81"/>
      <c r="E457" s="81"/>
      <c r="F457" s="81"/>
      <c r="G457" s="81"/>
      <c r="H457" s="81"/>
      <c r="I457" s="129"/>
      <c r="J457" s="81"/>
      <c r="K457" s="130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</row>
    <row r="458" spans="1:28" ht="13" x14ac:dyDescent="0.15">
      <c r="A458" s="81"/>
      <c r="B458" s="128"/>
      <c r="C458" s="81"/>
      <c r="D458" s="81"/>
      <c r="E458" s="81"/>
      <c r="F458" s="81"/>
      <c r="G458" s="81"/>
      <c r="H458" s="81"/>
      <c r="I458" s="129"/>
      <c r="J458" s="81"/>
      <c r="K458" s="130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</row>
    <row r="459" spans="1:28" ht="13" x14ac:dyDescent="0.15">
      <c r="A459" s="81"/>
      <c r="B459" s="128"/>
      <c r="C459" s="81"/>
      <c r="D459" s="81"/>
      <c r="E459" s="81"/>
      <c r="F459" s="81"/>
      <c r="G459" s="81"/>
      <c r="H459" s="81"/>
      <c r="I459" s="129"/>
      <c r="J459" s="81"/>
      <c r="K459" s="130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</row>
    <row r="460" spans="1:28" ht="13" x14ac:dyDescent="0.15">
      <c r="A460" s="81"/>
      <c r="B460" s="128"/>
      <c r="C460" s="81"/>
      <c r="D460" s="81"/>
      <c r="E460" s="81"/>
      <c r="F460" s="81"/>
      <c r="G460" s="81"/>
      <c r="H460" s="81"/>
      <c r="I460" s="129"/>
      <c r="J460" s="81"/>
      <c r="K460" s="130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</row>
    <row r="461" spans="1:28" ht="13" x14ac:dyDescent="0.15">
      <c r="A461" s="81"/>
      <c r="B461" s="128"/>
      <c r="C461" s="81"/>
      <c r="D461" s="81"/>
      <c r="E461" s="81"/>
      <c r="F461" s="81"/>
      <c r="G461" s="81"/>
      <c r="H461" s="81"/>
      <c r="I461" s="129"/>
      <c r="J461" s="81"/>
      <c r="K461" s="130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</row>
    <row r="462" spans="1:28" ht="13" x14ac:dyDescent="0.15">
      <c r="A462" s="81"/>
      <c r="B462" s="128"/>
      <c r="C462" s="81"/>
      <c r="D462" s="81"/>
      <c r="E462" s="81"/>
      <c r="F462" s="81"/>
      <c r="G462" s="81"/>
      <c r="H462" s="81"/>
      <c r="I462" s="129"/>
      <c r="J462" s="81"/>
      <c r="K462" s="130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</row>
    <row r="463" spans="1:28" ht="13" x14ac:dyDescent="0.15">
      <c r="A463" s="81"/>
      <c r="B463" s="128"/>
      <c r="C463" s="81"/>
      <c r="D463" s="81"/>
      <c r="E463" s="81"/>
      <c r="F463" s="81"/>
      <c r="G463" s="81"/>
      <c r="H463" s="81"/>
      <c r="I463" s="129"/>
      <c r="J463" s="81"/>
      <c r="K463" s="130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</row>
    <row r="464" spans="1:28" ht="13" x14ac:dyDescent="0.15">
      <c r="A464" s="81"/>
      <c r="B464" s="128"/>
      <c r="C464" s="81"/>
      <c r="D464" s="81"/>
      <c r="E464" s="81"/>
      <c r="F464" s="81"/>
      <c r="G464" s="81"/>
      <c r="H464" s="81"/>
      <c r="I464" s="129"/>
      <c r="J464" s="81"/>
      <c r="K464" s="130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</row>
    <row r="465" spans="1:28" ht="13" x14ac:dyDescent="0.15">
      <c r="A465" s="81"/>
      <c r="B465" s="128"/>
      <c r="C465" s="81"/>
      <c r="D465" s="81"/>
      <c r="E465" s="81"/>
      <c r="F465" s="81"/>
      <c r="G465" s="81"/>
      <c r="H465" s="81"/>
      <c r="I465" s="129"/>
      <c r="J465" s="81"/>
      <c r="K465" s="130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</row>
    <row r="466" spans="1:28" ht="13" x14ac:dyDescent="0.15">
      <c r="A466" s="81"/>
      <c r="B466" s="128"/>
      <c r="C466" s="81"/>
      <c r="D466" s="81"/>
      <c r="E466" s="81"/>
      <c r="F466" s="81"/>
      <c r="G466" s="81"/>
      <c r="H466" s="81"/>
      <c r="I466" s="129"/>
      <c r="J466" s="81"/>
      <c r="K466" s="130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</row>
    <row r="467" spans="1:28" ht="13" x14ac:dyDescent="0.15">
      <c r="A467" s="81"/>
      <c r="B467" s="128"/>
      <c r="C467" s="81"/>
      <c r="D467" s="81"/>
      <c r="E467" s="81"/>
      <c r="F467" s="81"/>
      <c r="G467" s="81"/>
      <c r="H467" s="81"/>
      <c r="I467" s="129"/>
      <c r="J467" s="81"/>
      <c r="K467" s="130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</row>
    <row r="468" spans="1:28" ht="13" x14ac:dyDescent="0.15">
      <c r="A468" s="81"/>
      <c r="B468" s="128"/>
      <c r="C468" s="81"/>
      <c r="D468" s="81"/>
      <c r="E468" s="81"/>
      <c r="F468" s="81"/>
      <c r="G468" s="81"/>
      <c r="H468" s="81"/>
      <c r="I468" s="129"/>
      <c r="J468" s="81"/>
      <c r="K468" s="130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</row>
    <row r="469" spans="1:28" ht="13" x14ac:dyDescent="0.15">
      <c r="A469" s="81"/>
      <c r="B469" s="128"/>
      <c r="C469" s="81"/>
      <c r="D469" s="81"/>
      <c r="E469" s="81"/>
      <c r="F469" s="81"/>
      <c r="G469" s="81"/>
      <c r="H469" s="81"/>
      <c r="I469" s="129"/>
      <c r="J469" s="81"/>
      <c r="K469" s="130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</row>
    <row r="470" spans="1:28" ht="13" x14ac:dyDescent="0.15">
      <c r="A470" s="81"/>
      <c r="B470" s="128"/>
      <c r="C470" s="81"/>
      <c r="D470" s="81"/>
      <c r="E470" s="81"/>
      <c r="F470" s="81"/>
      <c r="G470" s="81"/>
      <c r="H470" s="81"/>
      <c r="I470" s="129"/>
      <c r="J470" s="81"/>
      <c r="K470" s="130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</row>
    <row r="471" spans="1:28" ht="13" x14ac:dyDescent="0.15">
      <c r="A471" s="81"/>
      <c r="B471" s="128"/>
      <c r="C471" s="81"/>
      <c r="D471" s="81"/>
      <c r="E471" s="81"/>
      <c r="F471" s="81"/>
      <c r="G471" s="81"/>
      <c r="H471" s="81"/>
      <c r="I471" s="129"/>
      <c r="J471" s="81"/>
      <c r="K471" s="130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</row>
    <row r="472" spans="1:28" ht="13" x14ac:dyDescent="0.15">
      <c r="A472" s="81"/>
      <c r="B472" s="128"/>
      <c r="C472" s="81"/>
      <c r="D472" s="81"/>
      <c r="E472" s="81"/>
      <c r="F472" s="81"/>
      <c r="G472" s="81"/>
      <c r="H472" s="81"/>
      <c r="I472" s="129"/>
      <c r="J472" s="81"/>
      <c r="K472" s="130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</row>
    <row r="473" spans="1:28" ht="13" x14ac:dyDescent="0.15">
      <c r="A473" s="81"/>
      <c r="B473" s="128"/>
      <c r="C473" s="81"/>
      <c r="D473" s="81"/>
      <c r="E473" s="81"/>
      <c r="F473" s="81"/>
      <c r="G473" s="81"/>
      <c r="H473" s="81"/>
      <c r="I473" s="129"/>
      <c r="J473" s="81"/>
      <c r="K473" s="130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</row>
    <row r="474" spans="1:28" ht="13" x14ac:dyDescent="0.15">
      <c r="A474" s="81"/>
      <c r="B474" s="128"/>
      <c r="C474" s="81"/>
      <c r="D474" s="81"/>
      <c r="E474" s="81"/>
      <c r="F474" s="81"/>
      <c r="G474" s="81"/>
      <c r="H474" s="81"/>
      <c r="I474" s="129"/>
      <c r="J474" s="81"/>
      <c r="K474" s="130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</row>
    <row r="475" spans="1:28" ht="13" x14ac:dyDescent="0.15">
      <c r="A475" s="81"/>
      <c r="B475" s="128"/>
      <c r="C475" s="81"/>
      <c r="D475" s="81"/>
      <c r="E475" s="81"/>
      <c r="F475" s="81"/>
      <c r="G475" s="81"/>
      <c r="H475" s="81"/>
      <c r="I475" s="129"/>
      <c r="J475" s="81"/>
      <c r="K475" s="130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</row>
    <row r="476" spans="1:28" ht="13" x14ac:dyDescent="0.15">
      <c r="A476" s="81"/>
      <c r="B476" s="128"/>
      <c r="C476" s="81"/>
      <c r="D476" s="81"/>
      <c r="E476" s="81"/>
      <c r="F476" s="81"/>
      <c r="G476" s="81"/>
      <c r="H476" s="81"/>
      <c r="I476" s="129"/>
      <c r="J476" s="81"/>
      <c r="K476" s="130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</row>
    <row r="477" spans="1:28" ht="13" x14ac:dyDescent="0.15">
      <c r="A477" s="81"/>
      <c r="B477" s="128"/>
      <c r="C477" s="81"/>
      <c r="D477" s="81"/>
      <c r="E477" s="81"/>
      <c r="F477" s="81"/>
      <c r="G477" s="81"/>
      <c r="H477" s="81"/>
      <c r="I477" s="129"/>
      <c r="J477" s="81"/>
      <c r="K477" s="130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</row>
    <row r="478" spans="1:28" ht="13" x14ac:dyDescent="0.15">
      <c r="A478" s="81"/>
      <c r="B478" s="128"/>
      <c r="C478" s="81"/>
      <c r="D478" s="81"/>
      <c r="E478" s="81"/>
      <c r="F478" s="81"/>
      <c r="G478" s="81"/>
      <c r="H478" s="81"/>
      <c r="I478" s="129"/>
      <c r="J478" s="81"/>
      <c r="K478" s="130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</row>
    <row r="479" spans="1:28" ht="13" x14ac:dyDescent="0.15">
      <c r="A479" s="81"/>
      <c r="B479" s="128"/>
      <c r="C479" s="81"/>
      <c r="D479" s="81"/>
      <c r="E479" s="81"/>
      <c r="F479" s="81"/>
      <c r="G479" s="81"/>
      <c r="H479" s="81"/>
      <c r="I479" s="129"/>
      <c r="J479" s="81"/>
      <c r="K479" s="130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</row>
    <row r="480" spans="1:28" ht="13" x14ac:dyDescent="0.15">
      <c r="A480" s="81"/>
      <c r="B480" s="128"/>
      <c r="C480" s="81"/>
      <c r="D480" s="81"/>
      <c r="E480" s="81"/>
      <c r="F480" s="81"/>
      <c r="G480" s="81"/>
      <c r="H480" s="81"/>
      <c r="I480" s="129"/>
      <c r="J480" s="81"/>
      <c r="K480" s="130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</row>
    <row r="481" spans="1:28" ht="13" x14ac:dyDescent="0.15">
      <c r="A481" s="81"/>
      <c r="B481" s="128"/>
      <c r="C481" s="81"/>
      <c r="D481" s="81"/>
      <c r="E481" s="81"/>
      <c r="F481" s="81"/>
      <c r="G481" s="81"/>
      <c r="H481" s="81"/>
      <c r="I481" s="129"/>
      <c r="J481" s="81"/>
      <c r="K481" s="130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</row>
    <row r="482" spans="1:28" ht="13" x14ac:dyDescent="0.15">
      <c r="A482" s="81"/>
      <c r="B482" s="128"/>
      <c r="C482" s="81"/>
      <c r="D482" s="81"/>
      <c r="E482" s="81"/>
      <c r="F482" s="81"/>
      <c r="G482" s="81"/>
      <c r="H482" s="81"/>
      <c r="I482" s="129"/>
      <c r="J482" s="81"/>
      <c r="K482" s="130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</row>
    <row r="483" spans="1:28" ht="13" x14ac:dyDescent="0.15">
      <c r="A483" s="81"/>
      <c r="B483" s="128"/>
      <c r="C483" s="81"/>
      <c r="D483" s="81"/>
      <c r="E483" s="81"/>
      <c r="F483" s="81"/>
      <c r="G483" s="81"/>
      <c r="H483" s="81"/>
      <c r="I483" s="129"/>
      <c r="J483" s="81"/>
      <c r="K483" s="130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</row>
    <row r="484" spans="1:28" ht="13" x14ac:dyDescent="0.15">
      <c r="A484" s="81"/>
      <c r="B484" s="128"/>
      <c r="C484" s="81"/>
      <c r="D484" s="81"/>
      <c r="E484" s="81"/>
      <c r="F484" s="81"/>
      <c r="G484" s="81"/>
      <c r="H484" s="81"/>
      <c r="I484" s="129"/>
      <c r="J484" s="81"/>
      <c r="K484" s="130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</row>
    <row r="485" spans="1:28" ht="13" x14ac:dyDescent="0.15">
      <c r="A485" s="81"/>
      <c r="B485" s="128"/>
      <c r="C485" s="81"/>
      <c r="D485" s="81"/>
      <c r="E485" s="81"/>
      <c r="F485" s="81"/>
      <c r="G485" s="81"/>
      <c r="H485" s="81"/>
      <c r="I485" s="129"/>
      <c r="J485" s="81"/>
      <c r="K485" s="130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</row>
    <row r="486" spans="1:28" ht="13" x14ac:dyDescent="0.15">
      <c r="A486" s="81"/>
      <c r="B486" s="128"/>
      <c r="C486" s="81"/>
      <c r="D486" s="81"/>
      <c r="E486" s="81"/>
      <c r="F486" s="81"/>
      <c r="G486" s="81"/>
      <c r="H486" s="81"/>
      <c r="I486" s="129"/>
      <c r="J486" s="81"/>
      <c r="K486" s="130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</row>
    <row r="487" spans="1:28" ht="13" x14ac:dyDescent="0.15">
      <c r="A487" s="81"/>
      <c r="B487" s="128"/>
      <c r="C487" s="81"/>
      <c r="D487" s="81"/>
      <c r="E487" s="81"/>
      <c r="F487" s="81"/>
      <c r="G487" s="81"/>
      <c r="H487" s="81"/>
      <c r="I487" s="129"/>
      <c r="J487" s="81"/>
      <c r="K487" s="130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</row>
    <row r="488" spans="1:28" ht="13" x14ac:dyDescent="0.15">
      <c r="A488" s="81"/>
      <c r="B488" s="128"/>
      <c r="C488" s="81"/>
      <c r="D488" s="81"/>
      <c r="E488" s="81"/>
      <c r="F488" s="81"/>
      <c r="G488" s="81"/>
      <c r="H488" s="81"/>
      <c r="I488" s="129"/>
      <c r="J488" s="81"/>
      <c r="K488" s="130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</row>
    <row r="489" spans="1:28" ht="13" x14ac:dyDescent="0.15">
      <c r="A489" s="81"/>
      <c r="B489" s="128"/>
      <c r="C489" s="81"/>
      <c r="D489" s="81"/>
      <c r="E489" s="81"/>
      <c r="F489" s="81"/>
      <c r="G489" s="81"/>
      <c r="H489" s="81"/>
      <c r="I489" s="129"/>
      <c r="J489" s="81"/>
      <c r="K489" s="130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</row>
    <row r="490" spans="1:28" ht="13" x14ac:dyDescent="0.15">
      <c r="A490" s="81"/>
      <c r="B490" s="128"/>
      <c r="C490" s="81"/>
      <c r="D490" s="81"/>
      <c r="E490" s="81"/>
      <c r="F490" s="81"/>
      <c r="G490" s="81"/>
      <c r="H490" s="81"/>
      <c r="I490" s="129"/>
      <c r="J490" s="81"/>
      <c r="K490" s="130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</row>
    <row r="491" spans="1:28" ht="13" x14ac:dyDescent="0.15">
      <c r="A491" s="81"/>
      <c r="B491" s="128"/>
      <c r="C491" s="81"/>
      <c r="D491" s="81"/>
      <c r="E491" s="81"/>
      <c r="F491" s="81"/>
      <c r="G491" s="81"/>
      <c r="H491" s="81"/>
      <c r="I491" s="129"/>
      <c r="J491" s="81"/>
      <c r="K491" s="130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</row>
    <row r="492" spans="1:28" ht="13" x14ac:dyDescent="0.15">
      <c r="A492" s="81"/>
      <c r="B492" s="128"/>
      <c r="C492" s="81"/>
      <c r="D492" s="81"/>
      <c r="E492" s="81"/>
      <c r="F492" s="81"/>
      <c r="G492" s="81"/>
      <c r="H492" s="81"/>
      <c r="I492" s="129"/>
      <c r="J492" s="81"/>
      <c r="K492" s="130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</row>
    <row r="493" spans="1:28" ht="13" x14ac:dyDescent="0.15">
      <c r="A493" s="81"/>
      <c r="B493" s="128"/>
      <c r="C493" s="81"/>
      <c r="D493" s="81"/>
      <c r="E493" s="81"/>
      <c r="F493" s="81"/>
      <c r="G493" s="81"/>
      <c r="H493" s="81"/>
      <c r="I493" s="129"/>
      <c r="J493" s="81"/>
      <c r="K493" s="130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</row>
    <row r="494" spans="1:28" ht="13" x14ac:dyDescent="0.15">
      <c r="A494" s="81"/>
      <c r="B494" s="128"/>
      <c r="C494" s="81"/>
      <c r="D494" s="81"/>
      <c r="E494" s="81"/>
      <c r="F494" s="81"/>
      <c r="G494" s="81"/>
      <c r="H494" s="81"/>
      <c r="I494" s="129"/>
      <c r="J494" s="81"/>
      <c r="K494" s="130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</row>
    <row r="495" spans="1:28" ht="13" x14ac:dyDescent="0.15">
      <c r="A495" s="81"/>
      <c r="B495" s="128"/>
      <c r="C495" s="81"/>
      <c r="D495" s="81"/>
      <c r="E495" s="81"/>
      <c r="F495" s="81"/>
      <c r="G495" s="81"/>
      <c r="H495" s="81"/>
      <c r="I495" s="129"/>
      <c r="J495" s="81"/>
      <c r="K495" s="130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</row>
    <row r="496" spans="1:28" ht="13" x14ac:dyDescent="0.15">
      <c r="A496" s="81"/>
      <c r="B496" s="128"/>
      <c r="C496" s="81"/>
      <c r="D496" s="81"/>
      <c r="E496" s="81"/>
      <c r="F496" s="81"/>
      <c r="G496" s="81"/>
      <c r="H496" s="81"/>
      <c r="I496" s="129"/>
      <c r="J496" s="81"/>
      <c r="K496" s="130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</row>
    <row r="497" spans="1:28" ht="13" x14ac:dyDescent="0.15">
      <c r="A497" s="81"/>
      <c r="B497" s="128"/>
      <c r="C497" s="81"/>
      <c r="D497" s="81"/>
      <c r="E497" s="81"/>
      <c r="F497" s="81"/>
      <c r="G497" s="81"/>
      <c r="H497" s="81"/>
      <c r="I497" s="129"/>
      <c r="J497" s="81"/>
      <c r="K497" s="130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</row>
    <row r="498" spans="1:28" ht="13" x14ac:dyDescent="0.15">
      <c r="A498" s="81"/>
      <c r="B498" s="128"/>
      <c r="C498" s="81"/>
      <c r="D498" s="81"/>
      <c r="E498" s="81"/>
      <c r="F498" s="81"/>
      <c r="G498" s="81"/>
      <c r="H498" s="81"/>
      <c r="I498" s="129"/>
      <c r="J498" s="81"/>
      <c r="K498" s="130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</row>
    <row r="499" spans="1:28" ht="13" x14ac:dyDescent="0.15">
      <c r="A499" s="81"/>
      <c r="B499" s="128"/>
      <c r="C499" s="81"/>
      <c r="D499" s="81"/>
      <c r="E499" s="81"/>
      <c r="F499" s="81"/>
      <c r="G499" s="81"/>
      <c r="H499" s="81"/>
      <c r="I499" s="129"/>
      <c r="J499" s="81"/>
      <c r="K499" s="130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</row>
    <row r="500" spans="1:28" ht="13" x14ac:dyDescent="0.15">
      <c r="A500" s="81"/>
      <c r="B500" s="128"/>
      <c r="C500" s="81"/>
      <c r="D500" s="81"/>
      <c r="E500" s="81"/>
      <c r="F500" s="81"/>
      <c r="G500" s="81"/>
      <c r="H500" s="81"/>
      <c r="I500" s="129"/>
      <c r="J500" s="81"/>
      <c r="K500" s="130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</row>
    <row r="501" spans="1:28" ht="13" x14ac:dyDescent="0.15">
      <c r="A501" s="81"/>
      <c r="B501" s="128"/>
      <c r="C501" s="81"/>
      <c r="D501" s="81"/>
      <c r="E501" s="81"/>
      <c r="F501" s="81"/>
      <c r="G501" s="81"/>
      <c r="H501" s="81"/>
      <c r="I501" s="129"/>
      <c r="J501" s="81"/>
      <c r="K501" s="130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</row>
    <row r="502" spans="1:28" ht="13" x14ac:dyDescent="0.15">
      <c r="A502" s="81"/>
      <c r="B502" s="128"/>
      <c r="C502" s="81"/>
      <c r="D502" s="81"/>
      <c r="E502" s="81"/>
      <c r="F502" s="81"/>
      <c r="G502" s="81"/>
      <c r="H502" s="81"/>
      <c r="I502" s="129"/>
      <c r="J502" s="81"/>
      <c r="K502" s="130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</row>
    <row r="503" spans="1:28" ht="13" x14ac:dyDescent="0.15">
      <c r="A503" s="81"/>
      <c r="B503" s="128"/>
      <c r="C503" s="81"/>
      <c r="D503" s="81"/>
      <c r="E503" s="81"/>
      <c r="F503" s="81"/>
      <c r="G503" s="81"/>
      <c r="H503" s="81"/>
      <c r="I503" s="129"/>
      <c r="J503" s="81"/>
      <c r="K503" s="130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</row>
    <row r="504" spans="1:28" ht="13" x14ac:dyDescent="0.15">
      <c r="A504" s="81"/>
      <c r="B504" s="128"/>
      <c r="C504" s="81"/>
      <c r="D504" s="81"/>
      <c r="E504" s="81"/>
      <c r="F504" s="81"/>
      <c r="G504" s="81"/>
      <c r="H504" s="81"/>
      <c r="I504" s="129"/>
      <c r="J504" s="81"/>
      <c r="K504" s="130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</row>
    <row r="505" spans="1:28" ht="13" x14ac:dyDescent="0.15">
      <c r="A505" s="81"/>
      <c r="B505" s="128"/>
      <c r="C505" s="81"/>
      <c r="D505" s="81"/>
      <c r="E505" s="81"/>
      <c r="F505" s="81"/>
      <c r="G505" s="81"/>
      <c r="H505" s="81"/>
      <c r="I505" s="129"/>
      <c r="J505" s="81"/>
      <c r="K505" s="130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</row>
    <row r="506" spans="1:28" ht="13" x14ac:dyDescent="0.15">
      <c r="A506" s="81"/>
      <c r="B506" s="128"/>
      <c r="C506" s="81"/>
      <c r="D506" s="81"/>
      <c r="E506" s="81"/>
      <c r="F506" s="81"/>
      <c r="G506" s="81"/>
      <c r="H506" s="81"/>
      <c r="I506" s="129"/>
      <c r="J506" s="81"/>
      <c r="K506" s="130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</row>
    <row r="507" spans="1:28" ht="13" x14ac:dyDescent="0.15">
      <c r="A507" s="81"/>
      <c r="B507" s="128"/>
      <c r="C507" s="81"/>
      <c r="D507" s="81"/>
      <c r="E507" s="81"/>
      <c r="F507" s="81"/>
      <c r="G507" s="81"/>
      <c r="H507" s="81"/>
      <c r="I507" s="129"/>
      <c r="J507" s="81"/>
      <c r="K507" s="130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</row>
    <row r="508" spans="1:28" ht="13" x14ac:dyDescent="0.15">
      <c r="A508" s="81"/>
      <c r="B508" s="128"/>
      <c r="C508" s="81"/>
      <c r="D508" s="81"/>
      <c r="E508" s="81"/>
      <c r="F508" s="81"/>
      <c r="G508" s="81"/>
      <c r="H508" s="81"/>
      <c r="I508" s="129"/>
      <c r="J508" s="81"/>
      <c r="K508" s="130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</row>
    <row r="509" spans="1:28" ht="13" x14ac:dyDescent="0.15">
      <c r="A509" s="81"/>
      <c r="B509" s="128"/>
      <c r="C509" s="81"/>
      <c r="D509" s="81"/>
      <c r="E509" s="81"/>
      <c r="F509" s="81"/>
      <c r="G509" s="81"/>
      <c r="H509" s="81"/>
      <c r="I509" s="129"/>
      <c r="J509" s="81"/>
      <c r="K509" s="130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</row>
    <row r="510" spans="1:28" ht="13" x14ac:dyDescent="0.15">
      <c r="A510" s="81"/>
      <c r="B510" s="128"/>
      <c r="C510" s="81"/>
      <c r="D510" s="81"/>
      <c r="E510" s="81"/>
      <c r="F510" s="81"/>
      <c r="G510" s="81"/>
      <c r="H510" s="81"/>
      <c r="I510" s="129"/>
      <c r="J510" s="81"/>
      <c r="K510" s="130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</row>
    <row r="511" spans="1:28" ht="13" x14ac:dyDescent="0.15">
      <c r="A511" s="81"/>
      <c r="B511" s="128"/>
      <c r="C511" s="81"/>
      <c r="D511" s="81"/>
      <c r="E511" s="81"/>
      <c r="F511" s="81"/>
      <c r="G511" s="81"/>
      <c r="H511" s="81"/>
      <c r="I511" s="129"/>
      <c r="J511" s="81"/>
      <c r="K511" s="130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</row>
    <row r="512" spans="1:28" ht="13" x14ac:dyDescent="0.15">
      <c r="A512" s="81"/>
      <c r="B512" s="128"/>
      <c r="C512" s="81"/>
      <c r="D512" s="81"/>
      <c r="E512" s="81"/>
      <c r="F512" s="81"/>
      <c r="G512" s="81"/>
      <c r="H512" s="81"/>
      <c r="I512" s="129"/>
      <c r="J512" s="81"/>
      <c r="K512" s="130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</row>
    <row r="513" spans="1:28" ht="13" x14ac:dyDescent="0.15">
      <c r="A513" s="81"/>
      <c r="B513" s="128"/>
      <c r="C513" s="81"/>
      <c r="D513" s="81"/>
      <c r="E513" s="81"/>
      <c r="F513" s="81"/>
      <c r="G513" s="81"/>
      <c r="H513" s="81"/>
      <c r="I513" s="129"/>
      <c r="J513" s="81"/>
      <c r="K513" s="130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</row>
    <row r="514" spans="1:28" ht="13" x14ac:dyDescent="0.15">
      <c r="A514" s="81"/>
      <c r="B514" s="128"/>
      <c r="C514" s="81"/>
      <c r="D514" s="81"/>
      <c r="E514" s="81"/>
      <c r="F514" s="81"/>
      <c r="G514" s="81"/>
      <c r="H514" s="81"/>
      <c r="I514" s="129"/>
      <c r="J514" s="81"/>
      <c r="K514" s="130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</row>
    <row r="515" spans="1:28" ht="13" x14ac:dyDescent="0.15">
      <c r="A515" s="81"/>
      <c r="B515" s="128"/>
      <c r="C515" s="81"/>
      <c r="D515" s="81"/>
      <c r="E515" s="81"/>
      <c r="F515" s="81"/>
      <c r="G515" s="81"/>
      <c r="H515" s="81"/>
      <c r="I515" s="129"/>
      <c r="J515" s="81"/>
      <c r="K515" s="130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</row>
    <row r="516" spans="1:28" ht="13" x14ac:dyDescent="0.15">
      <c r="A516" s="81"/>
      <c r="B516" s="128"/>
      <c r="C516" s="81"/>
      <c r="D516" s="81"/>
      <c r="E516" s="81"/>
      <c r="F516" s="81"/>
      <c r="G516" s="81"/>
      <c r="H516" s="81"/>
      <c r="I516" s="129"/>
      <c r="J516" s="81"/>
      <c r="K516" s="130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</row>
    <row r="517" spans="1:28" ht="13" x14ac:dyDescent="0.15">
      <c r="A517" s="81"/>
      <c r="B517" s="128"/>
      <c r="C517" s="81"/>
      <c r="D517" s="81"/>
      <c r="E517" s="81"/>
      <c r="F517" s="81"/>
      <c r="G517" s="81"/>
      <c r="H517" s="81"/>
      <c r="I517" s="129"/>
      <c r="J517" s="81"/>
      <c r="K517" s="130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</row>
    <row r="518" spans="1:28" ht="13" x14ac:dyDescent="0.15">
      <c r="A518" s="81"/>
      <c r="B518" s="128"/>
      <c r="C518" s="81"/>
      <c r="D518" s="81"/>
      <c r="E518" s="81"/>
      <c r="F518" s="81"/>
      <c r="G518" s="81"/>
      <c r="H518" s="81"/>
      <c r="I518" s="129"/>
      <c r="J518" s="81"/>
      <c r="K518" s="130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</row>
    <row r="519" spans="1:28" ht="13" x14ac:dyDescent="0.15">
      <c r="A519" s="81"/>
      <c r="B519" s="128"/>
      <c r="C519" s="81"/>
      <c r="D519" s="81"/>
      <c r="E519" s="81"/>
      <c r="F519" s="81"/>
      <c r="G519" s="81"/>
      <c r="H519" s="81"/>
      <c r="I519" s="129"/>
      <c r="J519" s="81"/>
      <c r="K519" s="130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</row>
    <row r="520" spans="1:28" ht="13" x14ac:dyDescent="0.15">
      <c r="A520" s="81"/>
      <c r="B520" s="128"/>
      <c r="C520" s="81"/>
      <c r="D520" s="81"/>
      <c r="E520" s="81"/>
      <c r="F520" s="81"/>
      <c r="G520" s="81"/>
      <c r="H520" s="81"/>
      <c r="I520" s="129"/>
      <c r="J520" s="81"/>
      <c r="K520" s="130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</row>
    <row r="521" spans="1:28" ht="13" x14ac:dyDescent="0.15">
      <c r="A521" s="81"/>
      <c r="B521" s="128"/>
      <c r="C521" s="81"/>
      <c r="D521" s="81"/>
      <c r="E521" s="81"/>
      <c r="F521" s="81"/>
      <c r="G521" s="81"/>
      <c r="H521" s="81"/>
      <c r="I521" s="129"/>
      <c r="J521" s="81"/>
      <c r="K521" s="130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</row>
    <row r="522" spans="1:28" ht="13" x14ac:dyDescent="0.15">
      <c r="A522" s="81"/>
      <c r="B522" s="128"/>
      <c r="C522" s="81"/>
      <c r="D522" s="81"/>
      <c r="E522" s="81"/>
      <c r="F522" s="81"/>
      <c r="G522" s="81"/>
      <c r="H522" s="81"/>
      <c r="I522" s="129"/>
      <c r="J522" s="81"/>
      <c r="K522" s="130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</row>
    <row r="523" spans="1:28" ht="13" x14ac:dyDescent="0.15">
      <c r="A523" s="81"/>
      <c r="B523" s="128"/>
      <c r="C523" s="81"/>
      <c r="D523" s="81"/>
      <c r="E523" s="81"/>
      <c r="F523" s="81"/>
      <c r="G523" s="81"/>
      <c r="H523" s="81"/>
      <c r="I523" s="129"/>
      <c r="J523" s="81"/>
      <c r="K523" s="130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</row>
    <row r="524" spans="1:28" ht="13" x14ac:dyDescent="0.15">
      <c r="A524" s="81"/>
      <c r="B524" s="128"/>
      <c r="C524" s="81"/>
      <c r="D524" s="81"/>
      <c r="E524" s="81"/>
      <c r="F524" s="81"/>
      <c r="G524" s="81"/>
      <c r="H524" s="81"/>
      <c r="I524" s="129"/>
      <c r="J524" s="81"/>
      <c r="K524" s="130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</row>
    <row r="525" spans="1:28" ht="13" x14ac:dyDescent="0.15">
      <c r="A525" s="81"/>
      <c r="B525" s="128"/>
      <c r="C525" s="81"/>
      <c r="D525" s="81"/>
      <c r="E525" s="81"/>
      <c r="F525" s="81"/>
      <c r="G525" s="81"/>
      <c r="H525" s="81"/>
      <c r="I525" s="129"/>
      <c r="J525" s="81"/>
      <c r="K525" s="130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</row>
    <row r="526" spans="1:28" ht="13" x14ac:dyDescent="0.15">
      <c r="A526" s="81"/>
      <c r="B526" s="128"/>
      <c r="C526" s="81"/>
      <c r="D526" s="81"/>
      <c r="E526" s="81"/>
      <c r="F526" s="81"/>
      <c r="G526" s="81"/>
      <c r="H526" s="81"/>
      <c r="I526" s="129"/>
      <c r="J526" s="81"/>
      <c r="K526" s="130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</row>
    <row r="527" spans="1:28" ht="13" x14ac:dyDescent="0.15">
      <c r="A527" s="81"/>
      <c r="B527" s="128"/>
      <c r="C527" s="81"/>
      <c r="D527" s="81"/>
      <c r="E527" s="81"/>
      <c r="F527" s="81"/>
      <c r="G527" s="81"/>
      <c r="H527" s="81"/>
      <c r="I527" s="129"/>
      <c r="J527" s="81"/>
      <c r="K527" s="130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</row>
    <row r="528" spans="1:28" ht="13" x14ac:dyDescent="0.15">
      <c r="A528" s="81"/>
      <c r="B528" s="128"/>
      <c r="C528" s="81"/>
      <c r="D528" s="81"/>
      <c r="E528" s="81"/>
      <c r="F528" s="81"/>
      <c r="G528" s="81"/>
      <c r="H528" s="81"/>
      <c r="I528" s="129"/>
      <c r="J528" s="81"/>
      <c r="K528" s="130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</row>
    <row r="529" spans="1:28" ht="13" x14ac:dyDescent="0.15">
      <c r="A529" s="81"/>
      <c r="B529" s="128"/>
      <c r="C529" s="81"/>
      <c r="D529" s="81"/>
      <c r="E529" s="81"/>
      <c r="F529" s="81"/>
      <c r="G529" s="81"/>
      <c r="H529" s="81"/>
      <c r="I529" s="129"/>
      <c r="J529" s="81"/>
      <c r="K529" s="130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</row>
    <row r="530" spans="1:28" ht="13" x14ac:dyDescent="0.15">
      <c r="A530" s="81"/>
      <c r="B530" s="128"/>
      <c r="C530" s="81"/>
      <c r="D530" s="81"/>
      <c r="E530" s="81"/>
      <c r="F530" s="81"/>
      <c r="G530" s="81"/>
      <c r="H530" s="81"/>
      <c r="I530" s="129"/>
      <c r="J530" s="81"/>
      <c r="K530" s="130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</row>
    <row r="531" spans="1:28" ht="13" x14ac:dyDescent="0.15">
      <c r="A531" s="81"/>
      <c r="B531" s="128"/>
      <c r="C531" s="81"/>
      <c r="D531" s="81"/>
      <c r="E531" s="81"/>
      <c r="F531" s="81"/>
      <c r="G531" s="81"/>
      <c r="H531" s="81"/>
      <c r="I531" s="129"/>
      <c r="J531" s="81"/>
      <c r="K531" s="130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</row>
    <row r="532" spans="1:28" ht="13" x14ac:dyDescent="0.15">
      <c r="A532" s="81"/>
      <c r="B532" s="128"/>
      <c r="C532" s="81"/>
      <c r="D532" s="81"/>
      <c r="E532" s="81"/>
      <c r="F532" s="81"/>
      <c r="G532" s="81"/>
      <c r="H532" s="81"/>
      <c r="I532" s="129"/>
      <c r="J532" s="81"/>
      <c r="K532" s="130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</row>
    <row r="533" spans="1:28" ht="13" x14ac:dyDescent="0.15">
      <c r="A533" s="81"/>
      <c r="B533" s="128"/>
      <c r="C533" s="81"/>
      <c r="D533" s="81"/>
      <c r="E533" s="81"/>
      <c r="F533" s="81"/>
      <c r="G533" s="81"/>
      <c r="H533" s="81"/>
      <c r="I533" s="129"/>
      <c r="J533" s="81"/>
      <c r="K533" s="130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</row>
    <row r="534" spans="1:28" ht="13" x14ac:dyDescent="0.15">
      <c r="A534" s="81"/>
      <c r="B534" s="128"/>
      <c r="C534" s="81"/>
      <c r="D534" s="81"/>
      <c r="E534" s="81"/>
      <c r="F534" s="81"/>
      <c r="G534" s="81"/>
      <c r="H534" s="81"/>
      <c r="I534" s="129"/>
      <c r="J534" s="81"/>
      <c r="K534" s="130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</row>
    <row r="535" spans="1:28" ht="13" x14ac:dyDescent="0.15">
      <c r="A535" s="81"/>
      <c r="B535" s="128"/>
      <c r="C535" s="81"/>
      <c r="D535" s="81"/>
      <c r="E535" s="81"/>
      <c r="F535" s="81"/>
      <c r="G535" s="81"/>
      <c r="H535" s="81"/>
      <c r="I535" s="129"/>
      <c r="J535" s="81"/>
      <c r="K535" s="130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</row>
    <row r="536" spans="1:28" ht="13" x14ac:dyDescent="0.15">
      <c r="A536" s="81"/>
      <c r="B536" s="128"/>
      <c r="C536" s="81"/>
      <c r="D536" s="81"/>
      <c r="E536" s="81"/>
      <c r="F536" s="81"/>
      <c r="G536" s="81"/>
      <c r="H536" s="81"/>
      <c r="I536" s="129"/>
      <c r="J536" s="81"/>
      <c r="K536" s="130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</row>
    <row r="537" spans="1:28" ht="13" x14ac:dyDescent="0.15">
      <c r="A537" s="81"/>
      <c r="B537" s="128"/>
      <c r="C537" s="81"/>
      <c r="D537" s="81"/>
      <c r="E537" s="81"/>
      <c r="F537" s="81"/>
      <c r="G537" s="81"/>
      <c r="H537" s="81"/>
      <c r="I537" s="129"/>
      <c r="J537" s="81"/>
      <c r="K537" s="130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</row>
    <row r="538" spans="1:28" ht="13" x14ac:dyDescent="0.15">
      <c r="A538" s="81"/>
      <c r="B538" s="128"/>
      <c r="C538" s="81"/>
      <c r="D538" s="81"/>
      <c r="E538" s="81"/>
      <c r="F538" s="81"/>
      <c r="G538" s="81"/>
      <c r="H538" s="81"/>
      <c r="I538" s="129"/>
      <c r="J538" s="81"/>
      <c r="K538" s="130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</row>
    <row r="539" spans="1:28" ht="13" x14ac:dyDescent="0.15">
      <c r="A539" s="81"/>
      <c r="B539" s="128"/>
      <c r="C539" s="81"/>
      <c r="D539" s="81"/>
      <c r="E539" s="81"/>
      <c r="F539" s="81"/>
      <c r="G539" s="81"/>
      <c r="H539" s="81"/>
      <c r="I539" s="129"/>
      <c r="J539" s="81"/>
      <c r="K539" s="130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</row>
    <row r="540" spans="1:28" ht="13" x14ac:dyDescent="0.15">
      <c r="A540" s="81"/>
      <c r="B540" s="128"/>
      <c r="C540" s="81"/>
      <c r="D540" s="81"/>
      <c r="E540" s="81"/>
      <c r="F540" s="81"/>
      <c r="G540" s="81"/>
      <c r="H540" s="81"/>
      <c r="I540" s="129"/>
      <c r="J540" s="81"/>
      <c r="K540" s="130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</row>
    <row r="541" spans="1:28" ht="13" x14ac:dyDescent="0.15">
      <c r="A541" s="81"/>
      <c r="B541" s="128"/>
      <c r="C541" s="81"/>
      <c r="D541" s="81"/>
      <c r="E541" s="81"/>
      <c r="F541" s="81"/>
      <c r="G541" s="81"/>
      <c r="H541" s="81"/>
      <c r="I541" s="129"/>
      <c r="J541" s="81"/>
      <c r="K541" s="130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</row>
    <row r="542" spans="1:28" ht="13" x14ac:dyDescent="0.15">
      <c r="A542" s="81"/>
      <c r="B542" s="128"/>
      <c r="C542" s="81"/>
      <c r="D542" s="81"/>
      <c r="E542" s="81"/>
      <c r="F542" s="81"/>
      <c r="G542" s="81"/>
      <c r="H542" s="81"/>
      <c r="I542" s="129"/>
      <c r="J542" s="81"/>
      <c r="K542" s="130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</row>
    <row r="543" spans="1:28" ht="13" x14ac:dyDescent="0.15">
      <c r="A543" s="81"/>
      <c r="B543" s="128"/>
      <c r="C543" s="81"/>
      <c r="D543" s="81"/>
      <c r="E543" s="81"/>
      <c r="F543" s="81"/>
      <c r="G543" s="81"/>
      <c r="H543" s="81"/>
      <c r="I543" s="129"/>
      <c r="J543" s="81"/>
      <c r="K543" s="130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</row>
    <row r="544" spans="1:28" ht="13" x14ac:dyDescent="0.15">
      <c r="A544" s="81"/>
      <c r="B544" s="128"/>
      <c r="C544" s="81"/>
      <c r="D544" s="81"/>
      <c r="E544" s="81"/>
      <c r="F544" s="81"/>
      <c r="G544" s="81"/>
      <c r="H544" s="81"/>
      <c r="I544" s="129"/>
      <c r="J544" s="81"/>
      <c r="K544" s="130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</row>
    <row r="545" spans="1:28" ht="13" x14ac:dyDescent="0.15">
      <c r="A545" s="81"/>
      <c r="B545" s="128"/>
      <c r="C545" s="81"/>
      <c r="D545" s="81"/>
      <c r="E545" s="81"/>
      <c r="F545" s="81"/>
      <c r="G545" s="81"/>
      <c r="H545" s="81"/>
      <c r="I545" s="129"/>
      <c r="J545" s="81"/>
      <c r="K545" s="130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</row>
    <row r="546" spans="1:28" ht="13" x14ac:dyDescent="0.15">
      <c r="A546" s="81"/>
      <c r="B546" s="128"/>
      <c r="C546" s="81"/>
      <c r="D546" s="81"/>
      <c r="E546" s="81"/>
      <c r="F546" s="81"/>
      <c r="G546" s="81"/>
      <c r="H546" s="81"/>
      <c r="I546" s="129"/>
      <c r="J546" s="81"/>
      <c r="K546" s="130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</row>
    <row r="547" spans="1:28" ht="13" x14ac:dyDescent="0.15">
      <c r="A547" s="81"/>
      <c r="B547" s="128"/>
      <c r="C547" s="81"/>
      <c r="D547" s="81"/>
      <c r="E547" s="81"/>
      <c r="F547" s="81"/>
      <c r="G547" s="81"/>
      <c r="H547" s="81"/>
      <c r="I547" s="129"/>
      <c r="J547" s="81"/>
      <c r="K547" s="130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</row>
    <row r="548" spans="1:28" ht="13" x14ac:dyDescent="0.15">
      <c r="A548" s="81"/>
      <c r="B548" s="128"/>
      <c r="C548" s="81"/>
      <c r="D548" s="81"/>
      <c r="E548" s="81"/>
      <c r="F548" s="81"/>
      <c r="G548" s="81"/>
      <c r="H548" s="81"/>
      <c r="I548" s="129"/>
      <c r="J548" s="81"/>
      <c r="K548" s="130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</row>
    <row r="549" spans="1:28" ht="13" x14ac:dyDescent="0.15">
      <c r="A549" s="81"/>
      <c r="B549" s="128"/>
      <c r="C549" s="81"/>
      <c r="D549" s="81"/>
      <c r="E549" s="81"/>
      <c r="F549" s="81"/>
      <c r="G549" s="81"/>
      <c r="H549" s="81"/>
      <c r="I549" s="129"/>
      <c r="J549" s="81"/>
      <c r="K549" s="130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</row>
    <row r="550" spans="1:28" ht="13" x14ac:dyDescent="0.15">
      <c r="A550" s="81"/>
      <c r="B550" s="128"/>
      <c r="C550" s="81"/>
      <c r="D550" s="81"/>
      <c r="E550" s="81"/>
      <c r="F550" s="81"/>
      <c r="G550" s="81"/>
      <c r="H550" s="81"/>
      <c r="I550" s="129"/>
      <c r="J550" s="81"/>
      <c r="K550" s="130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</row>
    <row r="551" spans="1:28" ht="13" x14ac:dyDescent="0.15">
      <c r="A551" s="81"/>
      <c r="B551" s="128"/>
      <c r="C551" s="81"/>
      <c r="D551" s="81"/>
      <c r="E551" s="81"/>
      <c r="F551" s="81"/>
      <c r="G551" s="81"/>
      <c r="H551" s="81"/>
      <c r="I551" s="129"/>
      <c r="J551" s="81"/>
      <c r="K551" s="130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</row>
    <row r="552" spans="1:28" ht="13" x14ac:dyDescent="0.15">
      <c r="A552" s="81"/>
      <c r="B552" s="128"/>
      <c r="C552" s="81"/>
      <c r="D552" s="81"/>
      <c r="E552" s="81"/>
      <c r="F552" s="81"/>
      <c r="G552" s="81"/>
      <c r="H552" s="81"/>
      <c r="I552" s="129"/>
      <c r="J552" s="81"/>
      <c r="K552" s="130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</row>
    <row r="553" spans="1:28" ht="13" x14ac:dyDescent="0.15">
      <c r="A553" s="81"/>
      <c r="B553" s="128"/>
      <c r="C553" s="81"/>
      <c r="D553" s="81"/>
      <c r="E553" s="81"/>
      <c r="F553" s="81"/>
      <c r="G553" s="81"/>
      <c r="H553" s="81"/>
      <c r="I553" s="129"/>
      <c r="J553" s="81"/>
      <c r="K553" s="130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</row>
    <row r="554" spans="1:28" ht="13" x14ac:dyDescent="0.15">
      <c r="A554" s="81"/>
      <c r="B554" s="128"/>
      <c r="C554" s="81"/>
      <c r="D554" s="81"/>
      <c r="E554" s="81"/>
      <c r="F554" s="81"/>
      <c r="G554" s="81"/>
      <c r="H554" s="81"/>
      <c r="I554" s="129"/>
      <c r="J554" s="81"/>
      <c r="K554" s="130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</row>
    <row r="555" spans="1:28" ht="13" x14ac:dyDescent="0.15">
      <c r="A555" s="81"/>
      <c r="B555" s="128"/>
      <c r="C555" s="81"/>
      <c r="D555" s="81"/>
      <c r="E555" s="81"/>
      <c r="F555" s="81"/>
      <c r="G555" s="81"/>
      <c r="H555" s="81"/>
      <c r="I555" s="129"/>
      <c r="J555" s="81"/>
      <c r="K555" s="130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</row>
    <row r="556" spans="1:28" ht="13" x14ac:dyDescent="0.15">
      <c r="A556" s="81"/>
      <c r="B556" s="128"/>
      <c r="C556" s="81"/>
      <c r="D556" s="81"/>
      <c r="E556" s="81"/>
      <c r="F556" s="81"/>
      <c r="G556" s="81"/>
      <c r="H556" s="81"/>
      <c r="I556" s="129"/>
      <c r="J556" s="81"/>
      <c r="K556" s="130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</row>
    <row r="557" spans="1:28" ht="13" x14ac:dyDescent="0.15">
      <c r="A557" s="81"/>
      <c r="B557" s="128"/>
      <c r="C557" s="81"/>
      <c r="D557" s="81"/>
      <c r="E557" s="81"/>
      <c r="F557" s="81"/>
      <c r="G557" s="81"/>
      <c r="H557" s="81"/>
      <c r="I557" s="129"/>
      <c r="J557" s="81"/>
      <c r="K557" s="130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</row>
    <row r="558" spans="1:28" ht="13" x14ac:dyDescent="0.15">
      <c r="A558" s="81"/>
      <c r="B558" s="128"/>
      <c r="C558" s="81"/>
      <c r="D558" s="81"/>
      <c r="E558" s="81"/>
      <c r="F558" s="81"/>
      <c r="G558" s="81"/>
      <c r="H558" s="81"/>
      <c r="I558" s="129"/>
      <c r="J558" s="81"/>
      <c r="K558" s="130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</row>
    <row r="559" spans="1:28" ht="13" x14ac:dyDescent="0.15">
      <c r="A559" s="81"/>
      <c r="B559" s="128"/>
      <c r="C559" s="81"/>
      <c r="D559" s="81"/>
      <c r="E559" s="81"/>
      <c r="F559" s="81"/>
      <c r="G559" s="81"/>
      <c r="H559" s="81"/>
      <c r="I559" s="129"/>
      <c r="J559" s="81"/>
      <c r="K559" s="130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</row>
    <row r="560" spans="1:28" ht="13" x14ac:dyDescent="0.15">
      <c r="A560" s="81"/>
      <c r="B560" s="128"/>
      <c r="C560" s="81"/>
      <c r="D560" s="81"/>
      <c r="E560" s="81"/>
      <c r="F560" s="81"/>
      <c r="G560" s="81"/>
      <c r="H560" s="81"/>
      <c r="I560" s="129"/>
      <c r="J560" s="81"/>
      <c r="K560" s="130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</row>
    <row r="561" spans="1:28" ht="13" x14ac:dyDescent="0.15">
      <c r="A561" s="81"/>
      <c r="B561" s="128"/>
      <c r="C561" s="81"/>
      <c r="D561" s="81"/>
      <c r="E561" s="81"/>
      <c r="F561" s="81"/>
      <c r="G561" s="81"/>
      <c r="H561" s="81"/>
      <c r="I561" s="129"/>
      <c r="J561" s="81"/>
      <c r="K561" s="130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</row>
    <row r="562" spans="1:28" ht="13" x14ac:dyDescent="0.15">
      <c r="A562" s="81"/>
      <c r="B562" s="128"/>
      <c r="C562" s="81"/>
      <c r="D562" s="81"/>
      <c r="E562" s="81"/>
      <c r="F562" s="81"/>
      <c r="G562" s="81"/>
      <c r="H562" s="81"/>
      <c r="I562" s="129"/>
      <c r="J562" s="81"/>
      <c r="K562" s="130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</row>
    <row r="563" spans="1:28" ht="13" x14ac:dyDescent="0.15">
      <c r="A563" s="81"/>
      <c r="B563" s="128"/>
      <c r="C563" s="81"/>
      <c r="D563" s="81"/>
      <c r="E563" s="81"/>
      <c r="F563" s="81"/>
      <c r="G563" s="81"/>
      <c r="H563" s="81"/>
      <c r="I563" s="129"/>
      <c r="J563" s="81"/>
      <c r="K563" s="130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</row>
    <row r="564" spans="1:28" ht="13" x14ac:dyDescent="0.15">
      <c r="A564" s="81"/>
      <c r="B564" s="128"/>
      <c r="C564" s="81"/>
      <c r="D564" s="81"/>
      <c r="E564" s="81"/>
      <c r="F564" s="81"/>
      <c r="G564" s="81"/>
      <c r="H564" s="81"/>
      <c r="I564" s="129"/>
      <c r="J564" s="81"/>
      <c r="K564" s="130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</row>
    <row r="565" spans="1:28" ht="13" x14ac:dyDescent="0.15">
      <c r="A565" s="81"/>
      <c r="B565" s="128"/>
      <c r="C565" s="81"/>
      <c r="D565" s="81"/>
      <c r="E565" s="81"/>
      <c r="F565" s="81"/>
      <c r="G565" s="81"/>
      <c r="H565" s="81"/>
      <c r="I565" s="129"/>
      <c r="J565" s="81"/>
      <c r="K565" s="130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</row>
    <row r="566" spans="1:28" ht="13" x14ac:dyDescent="0.15">
      <c r="A566" s="81"/>
      <c r="B566" s="128"/>
      <c r="C566" s="81"/>
      <c r="D566" s="81"/>
      <c r="E566" s="81"/>
      <c r="F566" s="81"/>
      <c r="G566" s="81"/>
      <c r="H566" s="81"/>
      <c r="I566" s="129"/>
      <c r="J566" s="81"/>
      <c r="K566" s="130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</row>
    <row r="567" spans="1:28" ht="13" x14ac:dyDescent="0.15">
      <c r="A567" s="81"/>
      <c r="B567" s="128"/>
      <c r="C567" s="81"/>
      <c r="D567" s="81"/>
      <c r="E567" s="81"/>
      <c r="F567" s="81"/>
      <c r="G567" s="81"/>
      <c r="H567" s="81"/>
      <c r="I567" s="129"/>
      <c r="J567" s="81"/>
      <c r="K567" s="130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</row>
    <row r="568" spans="1:28" ht="13" x14ac:dyDescent="0.15">
      <c r="A568" s="81"/>
      <c r="B568" s="128"/>
      <c r="C568" s="81"/>
      <c r="D568" s="81"/>
      <c r="E568" s="81"/>
      <c r="F568" s="81"/>
      <c r="G568" s="81"/>
      <c r="H568" s="81"/>
      <c r="I568" s="129"/>
      <c r="J568" s="81"/>
      <c r="K568" s="130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</row>
    <row r="569" spans="1:28" ht="13" x14ac:dyDescent="0.15">
      <c r="A569" s="81"/>
      <c r="B569" s="128"/>
      <c r="C569" s="81"/>
      <c r="D569" s="81"/>
      <c r="E569" s="81"/>
      <c r="F569" s="81"/>
      <c r="G569" s="81"/>
      <c r="H569" s="81"/>
      <c r="I569" s="129"/>
      <c r="J569" s="81"/>
      <c r="K569" s="130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</row>
    <row r="570" spans="1:28" ht="13" x14ac:dyDescent="0.15">
      <c r="A570" s="81"/>
      <c r="B570" s="128"/>
      <c r="C570" s="81"/>
      <c r="D570" s="81"/>
      <c r="E570" s="81"/>
      <c r="F570" s="81"/>
      <c r="G570" s="81"/>
      <c r="H570" s="81"/>
      <c r="I570" s="129"/>
      <c r="J570" s="81"/>
      <c r="K570" s="130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</row>
    <row r="571" spans="1:28" ht="13" x14ac:dyDescent="0.15">
      <c r="A571" s="81"/>
      <c r="B571" s="128"/>
      <c r="C571" s="81"/>
      <c r="D571" s="81"/>
      <c r="E571" s="81"/>
      <c r="F571" s="81"/>
      <c r="G571" s="81"/>
      <c r="H571" s="81"/>
      <c r="I571" s="129"/>
      <c r="J571" s="81"/>
      <c r="K571" s="130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</row>
    <row r="572" spans="1:28" ht="13" x14ac:dyDescent="0.15">
      <c r="A572" s="81"/>
      <c r="B572" s="128"/>
      <c r="C572" s="81"/>
      <c r="D572" s="81"/>
      <c r="E572" s="81"/>
      <c r="F572" s="81"/>
      <c r="G572" s="81"/>
      <c r="H572" s="81"/>
      <c r="I572" s="129"/>
      <c r="J572" s="81"/>
      <c r="K572" s="130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</row>
    <row r="573" spans="1:28" ht="13" x14ac:dyDescent="0.15">
      <c r="A573" s="81"/>
      <c r="B573" s="128"/>
      <c r="C573" s="81"/>
      <c r="D573" s="81"/>
      <c r="E573" s="81"/>
      <c r="F573" s="81"/>
      <c r="G573" s="81"/>
      <c r="H573" s="81"/>
      <c r="I573" s="129"/>
      <c r="J573" s="81"/>
      <c r="K573" s="130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</row>
    <row r="574" spans="1:28" ht="13" x14ac:dyDescent="0.15">
      <c r="A574" s="81"/>
      <c r="B574" s="128"/>
      <c r="C574" s="81"/>
      <c r="D574" s="81"/>
      <c r="E574" s="81"/>
      <c r="F574" s="81"/>
      <c r="G574" s="81"/>
      <c r="H574" s="81"/>
      <c r="I574" s="129"/>
      <c r="J574" s="81"/>
      <c r="K574" s="130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</row>
    <row r="575" spans="1:28" ht="13" x14ac:dyDescent="0.15">
      <c r="A575" s="81"/>
      <c r="B575" s="128"/>
      <c r="C575" s="81"/>
      <c r="D575" s="81"/>
      <c r="E575" s="81"/>
      <c r="F575" s="81"/>
      <c r="G575" s="81"/>
      <c r="H575" s="81"/>
      <c r="I575" s="129"/>
      <c r="J575" s="81"/>
      <c r="K575" s="130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</row>
    <row r="576" spans="1:28" ht="13" x14ac:dyDescent="0.15">
      <c r="A576" s="81"/>
      <c r="B576" s="128"/>
      <c r="C576" s="81"/>
      <c r="D576" s="81"/>
      <c r="E576" s="81"/>
      <c r="F576" s="81"/>
      <c r="G576" s="81"/>
      <c r="H576" s="81"/>
      <c r="I576" s="129"/>
      <c r="J576" s="81"/>
      <c r="K576" s="130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</row>
    <row r="577" spans="1:28" ht="13" x14ac:dyDescent="0.15">
      <c r="A577" s="81"/>
      <c r="B577" s="128"/>
      <c r="C577" s="81"/>
      <c r="D577" s="81"/>
      <c r="E577" s="81"/>
      <c r="F577" s="81"/>
      <c r="G577" s="81"/>
      <c r="H577" s="81"/>
      <c r="I577" s="129"/>
      <c r="J577" s="81"/>
      <c r="K577" s="130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</row>
    <row r="578" spans="1:28" ht="13" x14ac:dyDescent="0.15">
      <c r="A578" s="81"/>
      <c r="B578" s="128"/>
      <c r="C578" s="81"/>
      <c r="D578" s="81"/>
      <c r="E578" s="81"/>
      <c r="F578" s="81"/>
      <c r="G578" s="81"/>
      <c r="H578" s="81"/>
      <c r="I578" s="129"/>
      <c r="J578" s="81"/>
      <c r="K578" s="130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</row>
    <row r="579" spans="1:28" ht="13" x14ac:dyDescent="0.15">
      <c r="A579" s="81"/>
      <c r="B579" s="128"/>
      <c r="C579" s="81"/>
      <c r="D579" s="81"/>
      <c r="E579" s="81"/>
      <c r="F579" s="81"/>
      <c r="G579" s="81"/>
      <c r="H579" s="81"/>
      <c r="I579" s="129"/>
      <c r="J579" s="81"/>
      <c r="K579" s="130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</row>
    <row r="580" spans="1:28" ht="13" x14ac:dyDescent="0.15">
      <c r="A580" s="81"/>
      <c r="B580" s="128"/>
      <c r="C580" s="81"/>
      <c r="D580" s="81"/>
      <c r="E580" s="81"/>
      <c r="F580" s="81"/>
      <c r="G580" s="81"/>
      <c r="H580" s="81"/>
      <c r="I580" s="129"/>
      <c r="J580" s="81"/>
      <c r="K580" s="130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</row>
    <row r="581" spans="1:28" ht="13" x14ac:dyDescent="0.15">
      <c r="A581" s="81"/>
      <c r="B581" s="128"/>
      <c r="C581" s="81"/>
      <c r="D581" s="81"/>
      <c r="E581" s="81"/>
      <c r="F581" s="81"/>
      <c r="G581" s="81"/>
      <c r="H581" s="81"/>
      <c r="I581" s="129"/>
      <c r="J581" s="81"/>
      <c r="K581" s="130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</row>
    <row r="582" spans="1:28" ht="13" x14ac:dyDescent="0.15">
      <c r="A582" s="81"/>
      <c r="B582" s="128"/>
      <c r="C582" s="81"/>
      <c r="D582" s="81"/>
      <c r="E582" s="81"/>
      <c r="F582" s="81"/>
      <c r="G582" s="81"/>
      <c r="H582" s="81"/>
      <c r="I582" s="129"/>
      <c r="J582" s="81"/>
      <c r="K582" s="130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</row>
    <row r="583" spans="1:28" ht="13" x14ac:dyDescent="0.15">
      <c r="A583" s="81"/>
      <c r="B583" s="128"/>
      <c r="C583" s="81"/>
      <c r="D583" s="81"/>
      <c r="E583" s="81"/>
      <c r="F583" s="81"/>
      <c r="G583" s="81"/>
      <c r="H583" s="81"/>
      <c r="I583" s="129"/>
      <c r="J583" s="81"/>
      <c r="K583" s="130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</row>
    <row r="584" spans="1:28" ht="13" x14ac:dyDescent="0.15">
      <c r="A584" s="81"/>
      <c r="B584" s="128"/>
      <c r="C584" s="81"/>
      <c r="D584" s="81"/>
      <c r="E584" s="81"/>
      <c r="F584" s="81"/>
      <c r="G584" s="81"/>
      <c r="H584" s="81"/>
      <c r="I584" s="129"/>
      <c r="J584" s="81"/>
      <c r="K584" s="130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</row>
    <row r="585" spans="1:28" ht="13" x14ac:dyDescent="0.15">
      <c r="A585" s="81"/>
      <c r="B585" s="128"/>
      <c r="C585" s="81"/>
      <c r="D585" s="81"/>
      <c r="E585" s="81"/>
      <c r="F585" s="81"/>
      <c r="G585" s="81"/>
      <c r="H585" s="81"/>
      <c r="I585" s="129"/>
      <c r="J585" s="81"/>
      <c r="K585" s="130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</row>
    <row r="586" spans="1:28" ht="13" x14ac:dyDescent="0.15">
      <c r="A586" s="81"/>
      <c r="B586" s="128"/>
      <c r="C586" s="81"/>
      <c r="D586" s="81"/>
      <c r="E586" s="81"/>
      <c r="F586" s="81"/>
      <c r="G586" s="81"/>
      <c r="H586" s="81"/>
      <c r="I586" s="129"/>
      <c r="J586" s="81"/>
      <c r="K586" s="130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</row>
    <row r="587" spans="1:28" ht="13" x14ac:dyDescent="0.15">
      <c r="A587" s="81"/>
      <c r="B587" s="128"/>
      <c r="C587" s="81"/>
      <c r="D587" s="81"/>
      <c r="E587" s="81"/>
      <c r="F587" s="81"/>
      <c r="G587" s="81"/>
      <c r="H587" s="81"/>
      <c r="I587" s="129"/>
      <c r="J587" s="81"/>
      <c r="K587" s="130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</row>
    <row r="588" spans="1:28" ht="13" x14ac:dyDescent="0.15">
      <c r="A588" s="81"/>
      <c r="B588" s="128"/>
      <c r="C588" s="81"/>
      <c r="D588" s="81"/>
      <c r="E588" s="81"/>
      <c r="F588" s="81"/>
      <c r="G588" s="81"/>
      <c r="H588" s="81"/>
      <c r="I588" s="129"/>
      <c r="J588" s="81"/>
      <c r="K588" s="130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</row>
    <row r="589" spans="1:28" ht="13" x14ac:dyDescent="0.15">
      <c r="A589" s="81"/>
      <c r="B589" s="128"/>
      <c r="C589" s="81"/>
      <c r="D589" s="81"/>
      <c r="E589" s="81"/>
      <c r="F589" s="81"/>
      <c r="G589" s="81"/>
      <c r="H589" s="81"/>
      <c r="I589" s="129"/>
      <c r="J589" s="81"/>
      <c r="K589" s="130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</row>
    <row r="590" spans="1:28" ht="13" x14ac:dyDescent="0.15">
      <c r="A590" s="81"/>
      <c r="B590" s="128"/>
      <c r="C590" s="81"/>
      <c r="D590" s="81"/>
      <c r="E590" s="81"/>
      <c r="F590" s="81"/>
      <c r="G590" s="81"/>
      <c r="H590" s="81"/>
      <c r="I590" s="129"/>
      <c r="J590" s="81"/>
      <c r="K590" s="130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</row>
    <row r="591" spans="1:28" ht="13" x14ac:dyDescent="0.15">
      <c r="A591" s="81"/>
      <c r="B591" s="128"/>
      <c r="C591" s="81"/>
      <c r="D591" s="81"/>
      <c r="E591" s="81"/>
      <c r="F591" s="81"/>
      <c r="G591" s="81"/>
      <c r="H591" s="81"/>
      <c r="I591" s="129"/>
      <c r="J591" s="81"/>
      <c r="K591" s="130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</row>
    <row r="592" spans="1:28" ht="13" x14ac:dyDescent="0.15">
      <c r="A592" s="81"/>
      <c r="B592" s="128"/>
      <c r="C592" s="81"/>
      <c r="D592" s="81"/>
      <c r="E592" s="81"/>
      <c r="F592" s="81"/>
      <c r="G592" s="81"/>
      <c r="H592" s="81"/>
      <c r="I592" s="129"/>
      <c r="J592" s="81"/>
      <c r="K592" s="130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</row>
    <row r="593" spans="1:28" ht="13" x14ac:dyDescent="0.15">
      <c r="A593" s="81"/>
      <c r="B593" s="128"/>
      <c r="C593" s="81"/>
      <c r="D593" s="81"/>
      <c r="E593" s="81"/>
      <c r="F593" s="81"/>
      <c r="G593" s="81"/>
      <c r="H593" s="81"/>
      <c r="I593" s="129"/>
      <c r="J593" s="81"/>
      <c r="K593" s="130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</row>
    <row r="594" spans="1:28" ht="13" x14ac:dyDescent="0.15">
      <c r="A594" s="81"/>
      <c r="B594" s="128"/>
      <c r="C594" s="81"/>
      <c r="D594" s="81"/>
      <c r="E594" s="81"/>
      <c r="F594" s="81"/>
      <c r="G594" s="81"/>
      <c r="H594" s="81"/>
      <c r="I594" s="129"/>
      <c r="J594" s="81"/>
      <c r="K594" s="130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</row>
    <row r="595" spans="1:28" ht="13" x14ac:dyDescent="0.15">
      <c r="A595" s="81"/>
      <c r="B595" s="128"/>
      <c r="C595" s="81"/>
      <c r="D595" s="81"/>
      <c r="E595" s="81"/>
      <c r="F595" s="81"/>
      <c r="G595" s="81"/>
      <c r="H595" s="81"/>
      <c r="I595" s="129"/>
      <c r="J595" s="81"/>
      <c r="K595" s="130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</row>
    <row r="596" spans="1:28" ht="13" x14ac:dyDescent="0.15">
      <c r="A596" s="81"/>
      <c r="B596" s="128"/>
      <c r="C596" s="81"/>
      <c r="D596" s="81"/>
      <c r="E596" s="81"/>
      <c r="F596" s="81"/>
      <c r="G596" s="81"/>
      <c r="H596" s="81"/>
      <c r="I596" s="129"/>
      <c r="J596" s="81"/>
      <c r="K596" s="130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</row>
    <row r="597" spans="1:28" ht="13" x14ac:dyDescent="0.15">
      <c r="A597" s="81"/>
      <c r="B597" s="128"/>
      <c r="C597" s="81"/>
      <c r="D597" s="81"/>
      <c r="E597" s="81"/>
      <c r="F597" s="81"/>
      <c r="G597" s="81"/>
      <c r="H597" s="81"/>
      <c r="I597" s="129"/>
      <c r="J597" s="81"/>
      <c r="K597" s="130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</row>
    <row r="598" spans="1:28" ht="13" x14ac:dyDescent="0.15">
      <c r="A598" s="81"/>
      <c r="B598" s="128"/>
      <c r="C598" s="81"/>
      <c r="D598" s="81"/>
      <c r="E598" s="81"/>
      <c r="F598" s="81"/>
      <c r="G598" s="81"/>
      <c r="H598" s="81"/>
      <c r="I598" s="129"/>
      <c r="J598" s="81"/>
      <c r="K598" s="130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</row>
    <row r="599" spans="1:28" ht="13" x14ac:dyDescent="0.15">
      <c r="A599" s="81"/>
      <c r="B599" s="128"/>
      <c r="C599" s="81"/>
      <c r="D599" s="81"/>
      <c r="E599" s="81"/>
      <c r="F599" s="81"/>
      <c r="G599" s="81"/>
      <c r="H599" s="81"/>
      <c r="I599" s="129"/>
      <c r="J599" s="81"/>
      <c r="K599" s="130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</row>
    <row r="600" spans="1:28" ht="13" x14ac:dyDescent="0.15">
      <c r="A600" s="81"/>
      <c r="B600" s="128"/>
      <c r="C600" s="81"/>
      <c r="D600" s="81"/>
      <c r="E600" s="81"/>
      <c r="F600" s="81"/>
      <c r="G600" s="81"/>
      <c r="H600" s="81"/>
      <c r="I600" s="129"/>
      <c r="J600" s="81"/>
      <c r="K600" s="130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</row>
    <row r="601" spans="1:28" ht="13" x14ac:dyDescent="0.15">
      <c r="A601" s="81"/>
      <c r="B601" s="128"/>
      <c r="C601" s="81"/>
      <c r="D601" s="81"/>
      <c r="E601" s="81"/>
      <c r="F601" s="81"/>
      <c r="G601" s="81"/>
      <c r="H601" s="81"/>
      <c r="I601" s="129"/>
      <c r="J601" s="81"/>
      <c r="K601" s="130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</row>
    <row r="602" spans="1:28" ht="13" x14ac:dyDescent="0.15">
      <c r="A602" s="81"/>
      <c r="B602" s="128"/>
      <c r="C602" s="81"/>
      <c r="D602" s="81"/>
      <c r="E602" s="81"/>
      <c r="F602" s="81"/>
      <c r="G602" s="81"/>
      <c r="H602" s="81"/>
      <c r="I602" s="129"/>
      <c r="J602" s="81"/>
      <c r="K602" s="130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</row>
    <row r="603" spans="1:28" ht="13" x14ac:dyDescent="0.15">
      <c r="A603" s="81"/>
      <c r="B603" s="128"/>
      <c r="C603" s="81"/>
      <c r="D603" s="81"/>
      <c r="E603" s="81"/>
      <c r="F603" s="81"/>
      <c r="G603" s="81"/>
      <c r="H603" s="81"/>
      <c r="I603" s="129"/>
      <c r="J603" s="81"/>
      <c r="K603" s="130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</row>
    <row r="604" spans="1:28" ht="13" x14ac:dyDescent="0.15">
      <c r="A604" s="81"/>
      <c r="B604" s="128"/>
      <c r="C604" s="81"/>
      <c r="D604" s="81"/>
      <c r="E604" s="81"/>
      <c r="F604" s="81"/>
      <c r="G604" s="81"/>
      <c r="H604" s="81"/>
      <c r="I604" s="129"/>
      <c r="J604" s="81"/>
      <c r="K604" s="130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</row>
    <row r="605" spans="1:28" ht="13" x14ac:dyDescent="0.15">
      <c r="A605" s="81"/>
      <c r="B605" s="128"/>
      <c r="C605" s="81"/>
      <c r="D605" s="81"/>
      <c r="E605" s="81"/>
      <c r="F605" s="81"/>
      <c r="G605" s="81"/>
      <c r="H605" s="81"/>
      <c r="I605" s="129"/>
      <c r="J605" s="81"/>
      <c r="K605" s="130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</row>
    <row r="606" spans="1:28" ht="13" x14ac:dyDescent="0.15">
      <c r="A606" s="81"/>
      <c r="B606" s="128"/>
      <c r="C606" s="81"/>
      <c r="D606" s="81"/>
      <c r="E606" s="81"/>
      <c r="F606" s="81"/>
      <c r="G606" s="81"/>
      <c r="H606" s="81"/>
      <c r="I606" s="129"/>
      <c r="J606" s="81"/>
      <c r="K606" s="130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</row>
    <row r="607" spans="1:28" ht="13" x14ac:dyDescent="0.15">
      <c r="A607" s="81"/>
      <c r="B607" s="128"/>
      <c r="C607" s="81"/>
      <c r="D607" s="81"/>
      <c r="E607" s="81"/>
      <c r="F607" s="81"/>
      <c r="G607" s="81"/>
      <c r="H607" s="81"/>
      <c r="I607" s="129"/>
      <c r="J607" s="81"/>
      <c r="K607" s="130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</row>
    <row r="608" spans="1:28" ht="13" x14ac:dyDescent="0.15">
      <c r="A608" s="81"/>
      <c r="B608" s="128"/>
      <c r="C608" s="81"/>
      <c r="D608" s="81"/>
      <c r="E608" s="81"/>
      <c r="F608" s="81"/>
      <c r="G608" s="81"/>
      <c r="H608" s="81"/>
      <c r="I608" s="129"/>
      <c r="J608" s="81"/>
      <c r="K608" s="130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</row>
    <row r="609" spans="1:28" ht="13" x14ac:dyDescent="0.15">
      <c r="A609" s="81"/>
      <c r="B609" s="128"/>
      <c r="C609" s="81"/>
      <c r="D609" s="81"/>
      <c r="E609" s="81"/>
      <c r="F609" s="81"/>
      <c r="G609" s="81"/>
      <c r="H609" s="81"/>
      <c r="I609" s="129"/>
      <c r="J609" s="81"/>
      <c r="K609" s="130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</row>
    <row r="610" spans="1:28" ht="13" x14ac:dyDescent="0.15">
      <c r="A610" s="81"/>
      <c r="B610" s="128"/>
      <c r="C610" s="81"/>
      <c r="D610" s="81"/>
      <c r="E610" s="81"/>
      <c r="F610" s="81"/>
      <c r="G610" s="81"/>
      <c r="H610" s="81"/>
      <c r="I610" s="129"/>
      <c r="J610" s="81"/>
      <c r="K610" s="130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</row>
    <row r="611" spans="1:28" ht="13" x14ac:dyDescent="0.15">
      <c r="A611" s="81"/>
      <c r="B611" s="128"/>
      <c r="C611" s="81"/>
      <c r="D611" s="81"/>
      <c r="E611" s="81"/>
      <c r="F611" s="81"/>
      <c r="G611" s="81"/>
      <c r="H611" s="81"/>
      <c r="I611" s="129"/>
      <c r="J611" s="81"/>
      <c r="K611" s="130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</row>
    <row r="612" spans="1:28" ht="13" x14ac:dyDescent="0.15">
      <c r="A612" s="81"/>
      <c r="B612" s="128"/>
      <c r="C612" s="81"/>
      <c r="D612" s="81"/>
      <c r="E612" s="81"/>
      <c r="F612" s="81"/>
      <c r="G612" s="81"/>
      <c r="H612" s="81"/>
      <c r="I612" s="129"/>
      <c r="J612" s="81"/>
      <c r="K612" s="130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</row>
    <row r="613" spans="1:28" ht="13" x14ac:dyDescent="0.15">
      <c r="A613" s="81"/>
      <c r="B613" s="128"/>
      <c r="C613" s="81"/>
      <c r="D613" s="81"/>
      <c r="E613" s="81"/>
      <c r="F613" s="81"/>
      <c r="G613" s="81"/>
      <c r="H613" s="81"/>
      <c r="I613" s="129"/>
      <c r="J613" s="81"/>
      <c r="K613" s="130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</row>
    <row r="614" spans="1:28" ht="13" x14ac:dyDescent="0.15">
      <c r="A614" s="81"/>
      <c r="B614" s="128"/>
      <c r="C614" s="81"/>
      <c r="D614" s="81"/>
      <c r="E614" s="81"/>
      <c r="F614" s="81"/>
      <c r="G614" s="81"/>
      <c r="H614" s="81"/>
      <c r="I614" s="129"/>
      <c r="J614" s="81"/>
      <c r="K614" s="130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</row>
    <row r="615" spans="1:28" ht="13" x14ac:dyDescent="0.15">
      <c r="A615" s="81"/>
      <c r="B615" s="128"/>
      <c r="C615" s="81"/>
      <c r="D615" s="81"/>
      <c r="E615" s="81"/>
      <c r="F615" s="81"/>
      <c r="G615" s="81"/>
      <c r="H615" s="81"/>
      <c r="I615" s="129"/>
      <c r="J615" s="81"/>
      <c r="K615" s="130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</row>
    <row r="616" spans="1:28" ht="13" x14ac:dyDescent="0.15">
      <c r="A616" s="81"/>
      <c r="B616" s="128"/>
      <c r="C616" s="81"/>
      <c r="D616" s="81"/>
      <c r="E616" s="81"/>
      <c r="F616" s="81"/>
      <c r="G616" s="81"/>
      <c r="H616" s="81"/>
      <c r="I616" s="129"/>
      <c r="J616" s="81"/>
      <c r="K616" s="130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</row>
    <row r="617" spans="1:28" ht="13" x14ac:dyDescent="0.15">
      <c r="A617" s="81"/>
      <c r="B617" s="128"/>
      <c r="C617" s="81"/>
      <c r="D617" s="81"/>
      <c r="E617" s="81"/>
      <c r="F617" s="81"/>
      <c r="G617" s="81"/>
      <c r="H617" s="81"/>
      <c r="I617" s="129"/>
      <c r="J617" s="81"/>
      <c r="K617" s="130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</row>
    <row r="618" spans="1:28" ht="13" x14ac:dyDescent="0.15">
      <c r="A618" s="81"/>
      <c r="B618" s="128"/>
      <c r="C618" s="81"/>
      <c r="D618" s="81"/>
      <c r="E618" s="81"/>
      <c r="F618" s="81"/>
      <c r="G618" s="81"/>
      <c r="H618" s="81"/>
      <c r="I618" s="129"/>
      <c r="J618" s="81"/>
      <c r="K618" s="130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</row>
    <row r="619" spans="1:28" ht="13" x14ac:dyDescent="0.15">
      <c r="A619" s="81"/>
      <c r="B619" s="128"/>
      <c r="C619" s="81"/>
      <c r="D619" s="81"/>
      <c r="E619" s="81"/>
      <c r="F619" s="81"/>
      <c r="G619" s="81"/>
      <c r="H619" s="81"/>
      <c r="I619" s="129"/>
      <c r="J619" s="81"/>
      <c r="K619" s="130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</row>
    <row r="620" spans="1:28" ht="13" x14ac:dyDescent="0.15">
      <c r="A620" s="81"/>
      <c r="B620" s="128"/>
      <c r="C620" s="81"/>
      <c r="D620" s="81"/>
      <c r="E620" s="81"/>
      <c r="F620" s="81"/>
      <c r="G620" s="81"/>
      <c r="H620" s="81"/>
      <c r="I620" s="129"/>
      <c r="J620" s="81"/>
      <c r="K620" s="130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</row>
    <row r="621" spans="1:28" ht="13" x14ac:dyDescent="0.15">
      <c r="A621" s="81"/>
      <c r="B621" s="128"/>
      <c r="C621" s="81"/>
      <c r="D621" s="81"/>
      <c r="E621" s="81"/>
      <c r="F621" s="81"/>
      <c r="G621" s="81"/>
      <c r="H621" s="81"/>
      <c r="I621" s="129"/>
      <c r="J621" s="81"/>
      <c r="K621" s="130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</row>
    <row r="622" spans="1:28" ht="13" x14ac:dyDescent="0.15">
      <c r="A622" s="81"/>
      <c r="B622" s="128"/>
      <c r="C622" s="81"/>
      <c r="D622" s="81"/>
      <c r="E622" s="81"/>
      <c r="F622" s="81"/>
      <c r="G622" s="81"/>
      <c r="H622" s="81"/>
      <c r="I622" s="129"/>
      <c r="J622" s="81"/>
      <c r="K622" s="130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</row>
    <row r="623" spans="1:28" ht="13" x14ac:dyDescent="0.15">
      <c r="A623" s="81"/>
      <c r="B623" s="128"/>
      <c r="C623" s="81"/>
      <c r="D623" s="81"/>
      <c r="E623" s="81"/>
      <c r="F623" s="81"/>
      <c r="G623" s="81"/>
      <c r="H623" s="81"/>
      <c r="I623" s="129"/>
      <c r="J623" s="81"/>
      <c r="K623" s="130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</row>
    <row r="624" spans="1:28" ht="13" x14ac:dyDescent="0.15">
      <c r="A624" s="81"/>
      <c r="B624" s="128"/>
      <c r="C624" s="81"/>
      <c r="D624" s="81"/>
      <c r="E624" s="81"/>
      <c r="F624" s="81"/>
      <c r="G624" s="81"/>
      <c r="H624" s="81"/>
      <c r="I624" s="129"/>
      <c r="J624" s="81"/>
      <c r="K624" s="130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</row>
    <row r="625" spans="1:28" ht="13" x14ac:dyDescent="0.15">
      <c r="A625" s="81"/>
      <c r="B625" s="128"/>
      <c r="C625" s="81"/>
      <c r="D625" s="81"/>
      <c r="E625" s="81"/>
      <c r="F625" s="81"/>
      <c r="G625" s="81"/>
      <c r="H625" s="81"/>
      <c r="I625" s="129"/>
      <c r="J625" s="81"/>
      <c r="K625" s="130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</row>
    <row r="626" spans="1:28" ht="13" x14ac:dyDescent="0.15">
      <c r="A626" s="81"/>
      <c r="B626" s="128"/>
      <c r="C626" s="81"/>
      <c r="D626" s="81"/>
      <c r="E626" s="81"/>
      <c r="F626" s="81"/>
      <c r="G626" s="81"/>
      <c r="H626" s="81"/>
      <c r="I626" s="129"/>
      <c r="J626" s="81"/>
      <c r="K626" s="130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</row>
    <row r="627" spans="1:28" ht="13" x14ac:dyDescent="0.15">
      <c r="A627" s="81"/>
      <c r="B627" s="128"/>
      <c r="C627" s="81"/>
      <c r="D627" s="81"/>
      <c r="E627" s="81"/>
      <c r="F627" s="81"/>
      <c r="G627" s="81"/>
      <c r="H627" s="81"/>
      <c r="I627" s="129"/>
      <c r="J627" s="81"/>
      <c r="K627" s="130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</row>
    <row r="628" spans="1:28" ht="13" x14ac:dyDescent="0.15">
      <c r="A628" s="81"/>
      <c r="B628" s="128"/>
      <c r="C628" s="81"/>
      <c r="D628" s="81"/>
      <c r="E628" s="81"/>
      <c r="F628" s="81"/>
      <c r="G628" s="81"/>
      <c r="H628" s="81"/>
      <c r="I628" s="129"/>
      <c r="J628" s="81"/>
      <c r="K628" s="130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</row>
    <row r="629" spans="1:28" ht="13" x14ac:dyDescent="0.15">
      <c r="A629" s="81"/>
      <c r="B629" s="128"/>
      <c r="C629" s="81"/>
      <c r="D629" s="81"/>
      <c r="E629" s="81"/>
      <c r="F629" s="81"/>
      <c r="G629" s="81"/>
      <c r="H629" s="81"/>
      <c r="I629" s="129"/>
      <c r="J629" s="81"/>
      <c r="K629" s="130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</row>
    <row r="630" spans="1:28" ht="13" x14ac:dyDescent="0.15">
      <c r="A630" s="81"/>
      <c r="B630" s="128"/>
      <c r="C630" s="81"/>
      <c r="D630" s="81"/>
      <c r="E630" s="81"/>
      <c r="F630" s="81"/>
      <c r="G630" s="81"/>
      <c r="H630" s="81"/>
      <c r="I630" s="129"/>
      <c r="J630" s="81"/>
      <c r="K630" s="130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</row>
    <row r="631" spans="1:28" ht="13" x14ac:dyDescent="0.15">
      <c r="A631" s="81"/>
      <c r="B631" s="128"/>
      <c r="C631" s="81"/>
      <c r="D631" s="81"/>
      <c r="E631" s="81"/>
      <c r="F631" s="81"/>
      <c r="G631" s="81"/>
      <c r="H631" s="81"/>
      <c r="I631" s="129"/>
      <c r="J631" s="81"/>
      <c r="K631" s="130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</row>
    <row r="632" spans="1:28" ht="13" x14ac:dyDescent="0.15">
      <c r="A632" s="81"/>
      <c r="B632" s="128"/>
      <c r="C632" s="81"/>
      <c r="D632" s="81"/>
      <c r="E632" s="81"/>
      <c r="F632" s="81"/>
      <c r="G632" s="81"/>
      <c r="H632" s="81"/>
      <c r="I632" s="129"/>
      <c r="J632" s="81"/>
      <c r="K632" s="130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</row>
    <row r="633" spans="1:28" ht="13" x14ac:dyDescent="0.15">
      <c r="A633" s="81"/>
      <c r="B633" s="128"/>
      <c r="C633" s="81"/>
      <c r="D633" s="81"/>
      <c r="E633" s="81"/>
      <c r="F633" s="81"/>
      <c r="G633" s="81"/>
      <c r="H633" s="81"/>
      <c r="I633" s="129"/>
      <c r="J633" s="81"/>
      <c r="K633" s="130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</row>
    <row r="634" spans="1:28" ht="13" x14ac:dyDescent="0.15">
      <c r="A634" s="81"/>
      <c r="B634" s="128"/>
      <c r="C634" s="81"/>
      <c r="D634" s="81"/>
      <c r="E634" s="81"/>
      <c r="F634" s="81"/>
      <c r="G634" s="81"/>
      <c r="H634" s="81"/>
      <c r="I634" s="129"/>
      <c r="J634" s="81"/>
      <c r="K634" s="130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</row>
    <row r="635" spans="1:28" ht="13" x14ac:dyDescent="0.15">
      <c r="A635" s="81"/>
      <c r="B635" s="128"/>
      <c r="C635" s="81"/>
      <c r="D635" s="81"/>
      <c r="E635" s="81"/>
      <c r="F635" s="81"/>
      <c r="G635" s="81"/>
      <c r="H635" s="81"/>
      <c r="I635" s="129"/>
      <c r="J635" s="81"/>
      <c r="K635" s="130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</row>
    <row r="636" spans="1:28" ht="13" x14ac:dyDescent="0.15">
      <c r="A636" s="81"/>
      <c r="B636" s="128"/>
      <c r="C636" s="81"/>
      <c r="D636" s="81"/>
      <c r="E636" s="81"/>
      <c r="F636" s="81"/>
      <c r="G636" s="81"/>
      <c r="H636" s="81"/>
      <c r="I636" s="129"/>
      <c r="J636" s="81"/>
      <c r="K636" s="130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</row>
    <row r="637" spans="1:28" ht="13" x14ac:dyDescent="0.15">
      <c r="A637" s="81"/>
      <c r="B637" s="128"/>
      <c r="C637" s="81"/>
      <c r="D637" s="81"/>
      <c r="E637" s="81"/>
      <c r="F637" s="81"/>
      <c r="G637" s="81"/>
      <c r="H637" s="81"/>
      <c r="I637" s="129"/>
      <c r="J637" s="81"/>
      <c r="K637" s="130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</row>
    <row r="638" spans="1:28" ht="13" x14ac:dyDescent="0.15">
      <c r="A638" s="81"/>
      <c r="B638" s="128"/>
      <c r="C638" s="81"/>
      <c r="D638" s="81"/>
      <c r="E638" s="81"/>
      <c r="F638" s="81"/>
      <c r="G638" s="81"/>
      <c r="H638" s="81"/>
      <c r="I638" s="129"/>
      <c r="J638" s="81"/>
      <c r="K638" s="130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</row>
    <row r="639" spans="1:28" ht="13" x14ac:dyDescent="0.15">
      <c r="A639" s="81"/>
      <c r="B639" s="128"/>
      <c r="C639" s="81"/>
      <c r="D639" s="81"/>
      <c r="E639" s="81"/>
      <c r="F639" s="81"/>
      <c r="G639" s="81"/>
      <c r="H639" s="81"/>
      <c r="I639" s="129"/>
      <c r="J639" s="81"/>
      <c r="K639" s="130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</row>
    <row r="640" spans="1:28" ht="13" x14ac:dyDescent="0.15">
      <c r="A640" s="81"/>
      <c r="B640" s="128"/>
      <c r="C640" s="81"/>
      <c r="D640" s="81"/>
      <c r="E640" s="81"/>
      <c r="F640" s="81"/>
      <c r="G640" s="81"/>
      <c r="H640" s="81"/>
      <c r="I640" s="129"/>
      <c r="J640" s="81"/>
      <c r="K640" s="130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</row>
    <row r="641" spans="1:28" ht="13" x14ac:dyDescent="0.15">
      <c r="A641" s="81"/>
      <c r="B641" s="128"/>
      <c r="C641" s="81"/>
      <c r="D641" s="81"/>
      <c r="E641" s="81"/>
      <c r="F641" s="81"/>
      <c r="G641" s="81"/>
      <c r="H641" s="81"/>
      <c r="I641" s="129"/>
      <c r="J641" s="81"/>
      <c r="K641" s="130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</row>
    <row r="642" spans="1:28" ht="13" x14ac:dyDescent="0.15">
      <c r="A642" s="81"/>
      <c r="B642" s="128"/>
      <c r="C642" s="81"/>
      <c r="D642" s="81"/>
      <c r="E642" s="81"/>
      <c r="F642" s="81"/>
      <c r="G642" s="81"/>
      <c r="H642" s="81"/>
      <c r="I642" s="129"/>
      <c r="J642" s="81"/>
      <c r="K642" s="130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</row>
    <row r="643" spans="1:28" ht="13" x14ac:dyDescent="0.15">
      <c r="A643" s="81"/>
      <c r="B643" s="128"/>
      <c r="C643" s="81"/>
      <c r="D643" s="81"/>
      <c r="E643" s="81"/>
      <c r="F643" s="81"/>
      <c r="G643" s="81"/>
      <c r="H643" s="81"/>
      <c r="I643" s="129"/>
      <c r="J643" s="81"/>
      <c r="K643" s="130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</row>
    <row r="644" spans="1:28" ht="13" x14ac:dyDescent="0.15">
      <c r="A644" s="81"/>
      <c r="B644" s="128"/>
      <c r="C644" s="81"/>
      <c r="D644" s="81"/>
      <c r="E644" s="81"/>
      <c r="F644" s="81"/>
      <c r="G644" s="81"/>
      <c r="H644" s="81"/>
      <c r="I644" s="129"/>
      <c r="J644" s="81"/>
      <c r="K644" s="130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</row>
    <row r="645" spans="1:28" ht="13" x14ac:dyDescent="0.15">
      <c r="A645" s="81"/>
      <c r="B645" s="128"/>
      <c r="C645" s="81"/>
      <c r="D645" s="81"/>
      <c r="E645" s="81"/>
      <c r="F645" s="81"/>
      <c r="G645" s="81"/>
      <c r="H645" s="81"/>
      <c r="I645" s="129"/>
      <c r="J645" s="81"/>
      <c r="K645" s="130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</row>
    <row r="646" spans="1:28" ht="13" x14ac:dyDescent="0.15">
      <c r="A646" s="81"/>
      <c r="B646" s="128"/>
      <c r="C646" s="81"/>
      <c r="D646" s="81"/>
      <c r="E646" s="81"/>
      <c r="F646" s="81"/>
      <c r="G646" s="81"/>
      <c r="H646" s="81"/>
      <c r="I646" s="129"/>
      <c r="J646" s="81"/>
      <c r="K646" s="130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</row>
    <row r="647" spans="1:28" ht="13" x14ac:dyDescent="0.15">
      <c r="A647" s="81"/>
      <c r="B647" s="128"/>
      <c r="C647" s="81"/>
      <c r="D647" s="81"/>
      <c r="E647" s="81"/>
      <c r="F647" s="81"/>
      <c r="G647" s="81"/>
      <c r="H647" s="81"/>
      <c r="I647" s="129"/>
      <c r="J647" s="81"/>
      <c r="K647" s="130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</row>
    <row r="648" spans="1:28" ht="13" x14ac:dyDescent="0.15">
      <c r="A648" s="81"/>
      <c r="B648" s="128"/>
      <c r="C648" s="81"/>
      <c r="D648" s="81"/>
      <c r="E648" s="81"/>
      <c r="F648" s="81"/>
      <c r="G648" s="81"/>
      <c r="H648" s="81"/>
      <c r="I648" s="129"/>
      <c r="J648" s="81"/>
      <c r="K648" s="130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</row>
    <row r="649" spans="1:28" ht="13" x14ac:dyDescent="0.15">
      <c r="A649" s="81"/>
      <c r="B649" s="128"/>
      <c r="C649" s="81"/>
      <c r="D649" s="81"/>
      <c r="E649" s="81"/>
      <c r="F649" s="81"/>
      <c r="G649" s="81"/>
      <c r="H649" s="81"/>
      <c r="I649" s="129"/>
      <c r="J649" s="81"/>
      <c r="K649" s="130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</row>
    <row r="650" spans="1:28" ht="13" x14ac:dyDescent="0.15">
      <c r="A650" s="81"/>
      <c r="B650" s="128"/>
      <c r="C650" s="81"/>
      <c r="D650" s="81"/>
      <c r="E650" s="81"/>
      <c r="F650" s="81"/>
      <c r="G650" s="81"/>
      <c r="H650" s="81"/>
      <c r="I650" s="129"/>
      <c r="J650" s="81"/>
      <c r="K650" s="130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</row>
    <row r="651" spans="1:28" ht="13" x14ac:dyDescent="0.15">
      <c r="A651" s="81"/>
      <c r="B651" s="128"/>
      <c r="C651" s="81"/>
      <c r="D651" s="81"/>
      <c r="E651" s="81"/>
      <c r="F651" s="81"/>
      <c r="G651" s="81"/>
      <c r="H651" s="81"/>
      <c r="I651" s="129"/>
      <c r="J651" s="81"/>
      <c r="K651" s="130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</row>
    <row r="652" spans="1:28" ht="13" x14ac:dyDescent="0.15">
      <c r="A652" s="81"/>
      <c r="B652" s="128"/>
      <c r="C652" s="81"/>
      <c r="D652" s="81"/>
      <c r="E652" s="81"/>
      <c r="F652" s="81"/>
      <c r="G652" s="81"/>
      <c r="H652" s="81"/>
      <c r="I652" s="129"/>
      <c r="J652" s="81"/>
      <c r="K652" s="130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</row>
    <row r="653" spans="1:28" ht="13" x14ac:dyDescent="0.15">
      <c r="A653" s="81"/>
      <c r="B653" s="128"/>
      <c r="C653" s="81"/>
      <c r="D653" s="81"/>
      <c r="E653" s="81"/>
      <c r="F653" s="81"/>
      <c r="G653" s="81"/>
      <c r="H653" s="81"/>
      <c r="I653" s="129"/>
      <c r="J653" s="81"/>
      <c r="K653" s="130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</row>
    <row r="654" spans="1:28" ht="13" x14ac:dyDescent="0.15">
      <c r="A654" s="81"/>
      <c r="B654" s="128"/>
      <c r="C654" s="81"/>
      <c r="D654" s="81"/>
      <c r="E654" s="81"/>
      <c r="F654" s="81"/>
      <c r="G654" s="81"/>
      <c r="H654" s="81"/>
      <c r="I654" s="129"/>
      <c r="J654" s="81"/>
      <c r="K654" s="130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</row>
    <row r="655" spans="1:28" ht="13" x14ac:dyDescent="0.15">
      <c r="A655" s="81"/>
      <c r="B655" s="128"/>
      <c r="C655" s="81"/>
      <c r="D655" s="81"/>
      <c r="E655" s="81"/>
      <c r="F655" s="81"/>
      <c r="G655" s="81"/>
      <c r="H655" s="81"/>
      <c r="I655" s="129"/>
      <c r="J655" s="81"/>
      <c r="K655" s="130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</row>
    <row r="656" spans="1:28" ht="13" x14ac:dyDescent="0.15">
      <c r="A656" s="81"/>
      <c r="B656" s="128"/>
      <c r="C656" s="81"/>
      <c r="D656" s="81"/>
      <c r="E656" s="81"/>
      <c r="F656" s="81"/>
      <c r="G656" s="81"/>
      <c r="H656" s="81"/>
      <c r="I656" s="129"/>
      <c r="J656" s="81"/>
      <c r="K656" s="130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</row>
    <row r="657" spans="1:28" ht="13" x14ac:dyDescent="0.15">
      <c r="A657" s="81"/>
      <c r="B657" s="128"/>
      <c r="C657" s="81"/>
      <c r="D657" s="81"/>
      <c r="E657" s="81"/>
      <c r="F657" s="81"/>
      <c r="G657" s="81"/>
      <c r="H657" s="81"/>
      <c r="I657" s="129"/>
      <c r="J657" s="81"/>
      <c r="K657" s="130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</row>
    <row r="658" spans="1:28" ht="13" x14ac:dyDescent="0.15">
      <c r="A658" s="81"/>
      <c r="B658" s="128"/>
      <c r="C658" s="81"/>
      <c r="D658" s="81"/>
      <c r="E658" s="81"/>
      <c r="F658" s="81"/>
      <c r="G658" s="81"/>
      <c r="H658" s="81"/>
      <c r="I658" s="129"/>
      <c r="J658" s="81"/>
      <c r="K658" s="130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</row>
    <row r="659" spans="1:28" ht="13" x14ac:dyDescent="0.15">
      <c r="A659" s="81"/>
      <c r="B659" s="128"/>
      <c r="C659" s="81"/>
      <c r="D659" s="81"/>
      <c r="E659" s="81"/>
      <c r="F659" s="81"/>
      <c r="G659" s="81"/>
      <c r="H659" s="81"/>
      <c r="I659" s="129"/>
      <c r="J659" s="81"/>
      <c r="K659" s="130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</row>
    <row r="660" spans="1:28" ht="13" x14ac:dyDescent="0.15">
      <c r="A660" s="81"/>
      <c r="B660" s="128"/>
      <c r="C660" s="81"/>
      <c r="D660" s="81"/>
      <c r="E660" s="81"/>
      <c r="F660" s="81"/>
      <c r="G660" s="81"/>
      <c r="H660" s="81"/>
      <c r="I660" s="129"/>
      <c r="J660" s="81"/>
      <c r="K660" s="130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</row>
    <row r="661" spans="1:28" ht="13" x14ac:dyDescent="0.15">
      <c r="A661" s="81"/>
      <c r="B661" s="128"/>
      <c r="C661" s="81"/>
      <c r="D661" s="81"/>
      <c r="E661" s="81"/>
      <c r="F661" s="81"/>
      <c r="G661" s="81"/>
      <c r="H661" s="81"/>
      <c r="I661" s="129"/>
      <c r="J661" s="81"/>
      <c r="K661" s="130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</row>
    <row r="662" spans="1:28" ht="13" x14ac:dyDescent="0.15">
      <c r="A662" s="81"/>
      <c r="B662" s="128"/>
      <c r="C662" s="81"/>
      <c r="D662" s="81"/>
      <c r="E662" s="81"/>
      <c r="F662" s="81"/>
      <c r="G662" s="81"/>
      <c r="H662" s="81"/>
      <c r="I662" s="129"/>
      <c r="J662" s="81"/>
      <c r="K662" s="130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</row>
    <row r="663" spans="1:28" ht="13" x14ac:dyDescent="0.15">
      <c r="A663" s="81"/>
      <c r="B663" s="128"/>
      <c r="C663" s="81"/>
      <c r="D663" s="81"/>
      <c r="E663" s="81"/>
      <c r="F663" s="81"/>
      <c r="G663" s="81"/>
      <c r="H663" s="81"/>
      <c r="I663" s="129"/>
      <c r="J663" s="81"/>
      <c r="K663" s="130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</row>
    <row r="664" spans="1:28" ht="13" x14ac:dyDescent="0.15">
      <c r="A664" s="81"/>
      <c r="B664" s="128"/>
      <c r="C664" s="81"/>
      <c r="D664" s="81"/>
      <c r="E664" s="81"/>
      <c r="F664" s="81"/>
      <c r="G664" s="81"/>
      <c r="H664" s="81"/>
      <c r="I664" s="129"/>
      <c r="J664" s="81"/>
      <c r="K664" s="130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</row>
    <row r="665" spans="1:28" ht="13" x14ac:dyDescent="0.15">
      <c r="A665" s="81"/>
      <c r="B665" s="128"/>
      <c r="C665" s="81"/>
      <c r="D665" s="81"/>
      <c r="E665" s="81"/>
      <c r="F665" s="81"/>
      <c r="G665" s="81"/>
      <c r="H665" s="81"/>
      <c r="I665" s="129"/>
      <c r="J665" s="81"/>
      <c r="K665" s="130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</row>
    <row r="666" spans="1:28" ht="13" x14ac:dyDescent="0.15">
      <c r="A666" s="81"/>
      <c r="B666" s="128"/>
      <c r="C666" s="81"/>
      <c r="D666" s="81"/>
      <c r="E666" s="81"/>
      <c r="F666" s="81"/>
      <c r="G666" s="81"/>
      <c r="H666" s="81"/>
      <c r="I666" s="129"/>
      <c r="J666" s="81"/>
      <c r="K666" s="130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</row>
    <row r="667" spans="1:28" ht="13" x14ac:dyDescent="0.15">
      <c r="A667" s="81"/>
      <c r="B667" s="128"/>
      <c r="C667" s="81"/>
      <c r="D667" s="81"/>
      <c r="E667" s="81"/>
      <c r="F667" s="81"/>
      <c r="G667" s="81"/>
      <c r="H667" s="81"/>
      <c r="I667" s="129"/>
      <c r="J667" s="81"/>
      <c r="K667" s="130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</row>
    <row r="668" spans="1:28" ht="13" x14ac:dyDescent="0.15">
      <c r="A668" s="81"/>
      <c r="B668" s="128"/>
      <c r="C668" s="81"/>
      <c r="D668" s="81"/>
      <c r="E668" s="81"/>
      <c r="F668" s="81"/>
      <c r="G668" s="81"/>
      <c r="H668" s="81"/>
      <c r="I668" s="129"/>
      <c r="J668" s="81"/>
      <c r="K668" s="130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</row>
    <row r="669" spans="1:28" ht="13" x14ac:dyDescent="0.15">
      <c r="A669" s="81"/>
      <c r="B669" s="128"/>
      <c r="C669" s="81"/>
      <c r="D669" s="81"/>
      <c r="E669" s="81"/>
      <c r="F669" s="81"/>
      <c r="G669" s="81"/>
      <c r="H669" s="81"/>
      <c r="I669" s="129"/>
      <c r="J669" s="81"/>
      <c r="K669" s="130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</row>
    <row r="670" spans="1:28" ht="13" x14ac:dyDescent="0.15">
      <c r="A670" s="81"/>
      <c r="B670" s="128"/>
      <c r="C670" s="81"/>
      <c r="D670" s="81"/>
      <c r="E670" s="81"/>
      <c r="F670" s="81"/>
      <c r="G670" s="81"/>
      <c r="H670" s="81"/>
      <c r="I670" s="129"/>
      <c r="J670" s="81"/>
      <c r="K670" s="130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</row>
    <row r="671" spans="1:28" ht="13" x14ac:dyDescent="0.15">
      <c r="A671" s="81"/>
      <c r="B671" s="128"/>
      <c r="C671" s="81"/>
      <c r="D671" s="81"/>
      <c r="E671" s="81"/>
      <c r="F671" s="81"/>
      <c r="G671" s="81"/>
      <c r="H671" s="81"/>
      <c r="I671" s="129"/>
      <c r="J671" s="81"/>
      <c r="K671" s="130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</row>
    <row r="672" spans="1:28" ht="13" x14ac:dyDescent="0.15">
      <c r="A672" s="81"/>
      <c r="B672" s="128"/>
      <c r="C672" s="81"/>
      <c r="D672" s="81"/>
      <c r="E672" s="81"/>
      <c r="F672" s="81"/>
      <c r="G672" s="81"/>
      <c r="H672" s="81"/>
      <c r="I672" s="129"/>
      <c r="J672" s="81"/>
      <c r="K672" s="130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</row>
    <row r="673" spans="1:28" ht="13" x14ac:dyDescent="0.15">
      <c r="A673" s="81"/>
      <c r="B673" s="128"/>
      <c r="C673" s="81"/>
      <c r="D673" s="81"/>
      <c r="E673" s="81"/>
      <c r="F673" s="81"/>
      <c r="G673" s="81"/>
      <c r="H673" s="81"/>
      <c r="I673" s="129"/>
      <c r="J673" s="81"/>
      <c r="K673" s="130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</row>
    <row r="674" spans="1:28" ht="13" x14ac:dyDescent="0.15">
      <c r="A674" s="81"/>
      <c r="B674" s="128"/>
      <c r="C674" s="81"/>
      <c r="D674" s="81"/>
      <c r="E674" s="81"/>
      <c r="F674" s="81"/>
      <c r="G674" s="81"/>
      <c r="H674" s="81"/>
      <c r="I674" s="129"/>
      <c r="J674" s="81"/>
      <c r="K674" s="130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</row>
    <row r="675" spans="1:28" ht="13" x14ac:dyDescent="0.15">
      <c r="A675" s="81"/>
      <c r="B675" s="128"/>
      <c r="C675" s="81"/>
      <c r="D675" s="81"/>
      <c r="E675" s="81"/>
      <c r="F675" s="81"/>
      <c r="G675" s="81"/>
      <c r="H675" s="81"/>
      <c r="I675" s="129"/>
      <c r="J675" s="81"/>
      <c r="K675" s="130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</row>
    <row r="676" spans="1:28" ht="13" x14ac:dyDescent="0.15">
      <c r="A676" s="81"/>
      <c r="B676" s="128"/>
      <c r="C676" s="81"/>
      <c r="D676" s="81"/>
      <c r="E676" s="81"/>
      <c r="F676" s="81"/>
      <c r="G676" s="81"/>
      <c r="H676" s="81"/>
      <c r="I676" s="129"/>
      <c r="J676" s="81"/>
      <c r="K676" s="130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</row>
    <row r="677" spans="1:28" ht="13" x14ac:dyDescent="0.15">
      <c r="A677" s="81"/>
      <c r="B677" s="128"/>
      <c r="C677" s="81"/>
      <c r="D677" s="81"/>
      <c r="E677" s="81"/>
      <c r="F677" s="81"/>
      <c r="G677" s="81"/>
      <c r="H677" s="81"/>
      <c r="I677" s="129"/>
      <c r="J677" s="81"/>
      <c r="K677" s="130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</row>
    <row r="678" spans="1:28" ht="13" x14ac:dyDescent="0.15">
      <c r="A678" s="81"/>
      <c r="B678" s="128"/>
      <c r="C678" s="81"/>
      <c r="D678" s="81"/>
      <c r="E678" s="81"/>
      <c r="F678" s="81"/>
      <c r="G678" s="81"/>
      <c r="H678" s="81"/>
      <c r="I678" s="129"/>
      <c r="J678" s="81"/>
      <c r="K678" s="130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</row>
    <row r="679" spans="1:28" ht="13" x14ac:dyDescent="0.15">
      <c r="A679" s="81"/>
      <c r="B679" s="128"/>
      <c r="C679" s="81"/>
      <c r="D679" s="81"/>
      <c r="E679" s="81"/>
      <c r="F679" s="81"/>
      <c r="G679" s="81"/>
      <c r="H679" s="81"/>
      <c r="I679" s="129"/>
      <c r="J679" s="81"/>
      <c r="K679" s="130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</row>
    <row r="680" spans="1:28" ht="13" x14ac:dyDescent="0.15">
      <c r="A680" s="81"/>
      <c r="B680" s="128"/>
      <c r="C680" s="81"/>
      <c r="D680" s="81"/>
      <c r="E680" s="81"/>
      <c r="F680" s="81"/>
      <c r="G680" s="81"/>
      <c r="H680" s="81"/>
      <c r="I680" s="129"/>
      <c r="J680" s="81"/>
      <c r="K680" s="130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</row>
    <row r="681" spans="1:28" ht="13" x14ac:dyDescent="0.15">
      <c r="A681" s="81"/>
      <c r="B681" s="128"/>
      <c r="C681" s="81"/>
      <c r="D681" s="81"/>
      <c r="E681" s="81"/>
      <c r="F681" s="81"/>
      <c r="G681" s="81"/>
      <c r="H681" s="81"/>
      <c r="I681" s="129"/>
      <c r="J681" s="81"/>
      <c r="K681" s="130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</row>
    <row r="682" spans="1:28" ht="13" x14ac:dyDescent="0.15">
      <c r="A682" s="81"/>
      <c r="B682" s="128"/>
      <c r="C682" s="81"/>
      <c r="D682" s="81"/>
      <c r="E682" s="81"/>
      <c r="F682" s="81"/>
      <c r="G682" s="81"/>
      <c r="H682" s="81"/>
      <c r="I682" s="129"/>
      <c r="J682" s="81"/>
      <c r="K682" s="130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</row>
    <row r="683" spans="1:28" ht="13" x14ac:dyDescent="0.15">
      <c r="A683" s="81"/>
      <c r="B683" s="128"/>
      <c r="C683" s="81"/>
      <c r="D683" s="81"/>
      <c r="E683" s="81"/>
      <c r="F683" s="81"/>
      <c r="G683" s="81"/>
      <c r="H683" s="81"/>
      <c r="I683" s="129"/>
      <c r="J683" s="81"/>
      <c r="K683" s="130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</row>
    <row r="684" spans="1:28" ht="13" x14ac:dyDescent="0.15">
      <c r="A684" s="81"/>
      <c r="B684" s="128"/>
      <c r="C684" s="81"/>
      <c r="D684" s="81"/>
      <c r="E684" s="81"/>
      <c r="F684" s="81"/>
      <c r="G684" s="81"/>
      <c r="H684" s="81"/>
      <c r="I684" s="129"/>
      <c r="J684" s="81"/>
      <c r="K684" s="130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</row>
    <row r="685" spans="1:28" ht="13" x14ac:dyDescent="0.15">
      <c r="A685" s="81"/>
      <c r="B685" s="128"/>
      <c r="C685" s="81"/>
      <c r="D685" s="81"/>
      <c r="E685" s="81"/>
      <c r="F685" s="81"/>
      <c r="G685" s="81"/>
      <c r="H685" s="81"/>
      <c r="I685" s="129"/>
      <c r="J685" s="81"/>
      <c r="K685" s="130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</row>
    <row r="686" spans="1:28" ht="13" x14ac:dyDescent="0.15">
      <c r="A686" s="81"/>
      <c r="B686" s="128"/>
      <c r="C686" s="81"/>
      <c r="D686" s="81"/>
      <c r="E686" s="81"/>
      <c r="F686" s="81"/>
      <c r="G686" s="81"/>
      <c r="H686" s="81"/>
      <c r="I686" s="129"/>
      <c r="J686" s="81"/>
      <c r="K686" s="130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</row>
    <row r="687" spans="1:28" ht="13" x14ac:dyDescent="0.15">
      <c r="A687" s="81"/>
      <c r="B687" s="128"/>
      <c r="C687" s="81"/>
      <c r="D687" s="81"/>
      <c r="E687" s="81"/>
      <c r="F687" s="81"/>
      <c r="G687" s="81"/>
      <c r="H687" s="81"/>
      <c r="I687" s="129"/>
      <c r="J687" s="81"/>
      <c r="K687" s="130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</row>
    <row r="688" spans="1:28" ht="13" x14ac:dyDescent="0.15">
      <c r="A688" s="81"/>
      <c r="B688" s="128"/>
      <c r="C688" s="81"/>
      <c r="D688" s="81"/>
      <c r="E688" s="81"/>
      <c r="F688" s="81"/>
      <c r="G688" s="81"/>
      <c r="H688" s="81"/>
      <c r="I688" s="129"/>
      <c r="J688" s="81"/>
      <c r="K688" s="130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</row>
    <row r="689" spans="1:28" ht="13" x14ac:dyDescent="0.15">
      <c r="A689" s="81"/>
      <c r="B689" s="128"/>
      <c r="C689" s="81"/>
      <c r="D689" s="81"/>
      <c r="E689" s="81"/>
      <c r="F689" s="81"/>
      <c r="G689" s="81"/>
      <c r="H689" s="81"/>
      <c r="I689" s="129"/>
      <c r="J689" s="81"/>
      <c r="K689" s="130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</row>
    <row r="690" spans="1:28" ht="13" x14ac:dyDescent="0.15">
      <c r="A690" s="81"/>
      <c r="B690" s="128"/>
      <c r="C690" s="81"/>
      <c r="D690" s="81"/>
      <c r="E690" s="81"/>
      <c r="F690" s="81"/>
      <c r="G690" s="81"/>
      <c r="H690" s="81"/>
      <c r="I690" s="129"/>
      <c r="J690" s="81"/>
      <c r="K690" s="130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</row>
    <row r="691" spans="1:28" ht="13" x14ac:dyDescent="0.15">
      <c r="A691" s="81"/>
      <c r="B691" s="128"/>
      <c r="C691" s="81"/>
      <c r="D691" s="81"/>
      <c r="E691" s="81"/>
      <c r="F691" s="81"/>
      <c r="G691" s="81"/>
      <c r="H691" s="81"/>
      <c r="I691" s="129"/>
      <c r="J691" s="81"/>
      <c r="K691" s="130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</row>
    <row r="692" spans="1:28" ht="13" x14ac:dyDescent="0.15">
      <c r="A692" s="81"/>
      <c r="B692" s="128"/>
      <c r="C692" s="81"/>
      <c r="D692" s="81"/>
      <c r="E692" s="81"/>
      <c r="F692" s="81"/>
      <c r="G692" s="81"/>
      <c r="H692" s="81"/>
      <c r="I692" s="129"/>
      <c r="J692" s="81"/>
      <c r="K692" s="130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</row>
    <row r="693" spans="1:28" ht="13" x14ac:dyDescent="0.15">
      <c r="A693" s="81"/>
      <c r="B693" s="128"/>
      <c r="C693" s="81"/>
      <c r="D693" s="81"/>
      <c r="E693" s="81"/>
      <c r="F693" s="81"/>
      <c r="G693" s="81"/>
      <c r="H693" s="81"/>
      <c r="I693" s="129"/>
      <c r="J693" s="81"/>
      <c r="K693" s="130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</row>
    <row r="694" spans="1:28" ht="13" x14ac:dyDescent="0.15">
      <c r="A694" s="81"/>
      <c r="B694" s="128"/>
      <c r="C694" s="81"/>
      <c r="D694" s="81"/>
      <c r="E694" s="81"/>
      <c r="F694" s="81"/>
      <c r="G694" s="81"/>
      <c r="H694" s="81"/>
      <c r="I694" s="129"/>
      <c r="J694" s="81"/>
      <c r="K694" s="130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</row>
    <row r="695" spans="1:28" ht="13" x14ac:dyDescent="0.15">
      <c r="A695" s="81"/>
      <c r="B695" s="128"/>
      <c r="C695" s="81"/>
      <c r="D695" s="81"/>
      <c r="E695" s="81"/>
      <c r="F695" s="81"/>
      <c r="G695" s="81"/>
      <c r="H695" s="81"/>
      <c r="I695" s="129"/>
      <c r="J695" s="81"/>
      <c r="K695" s="130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</row>
    <row r="696" spans="1:28" ht="13" x14ac:dyDescent="0.15">
      <c r="A696" s="81"/>
      <c r="B696" s="128"/>
      <c r="C696" s="81"/>
      <c r="D696" s="81"/>
      <c r="E696" s="81"/>
      <c r="F696" s="81"/>
      <c r="G696" s="81"/>
      <c r="H696" s="81"/>
      <c r="I696" s="129"/>
      <c r="J696" s="81"/>
      <c r="K696" s="130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</row>
    <row r="697" spans="1:28" ht="13" x14ac:dyDescent="0.15">
      <c r="A697" s="81"/>
      <c r="B697" s="128"/>
      <c r="C697" s="81"/>
      <c r="D697" s="81"/>
      <c r="E697" s="81"/>
      <c r="F697" s="81"/>
      <c r="G697" s="81"/>
      <c r="H697" s="81"/>
      <c r="I697" s="129"/>
      <c r="J697" s="81"/>
      <c r="K697" s="130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</row>
    <row r="698" spans="1:28" ht="13" x14ac:dyDescent="0.15">
      <c r="A698" s="81"/>
      <c r="B698" s="128"/>
      <c r="C698" s="81"/>
      <c r="D698" s="81"/>
      <c r="E698" s="81"/>
      <c r="F698" s="81"/>
      <c r="G698" s="81"/>
      <c r="H698" s="81"/>
      <c r="I698" s="129"/>
      <c r="J698" s="81"/>
      <c r="K698" s="130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</row>
    <row r="699" spans="1:28" ht="13" x14ac:dyDescent="0.15">
      <c r="A699" s="81"/>
      <c r="B699" s="128"/>
      <c r="C699" s="81"/>
      <c r="D699" s="81"/>
      <c r="E699" s="81"/>
      <c r="F699" s="81"/>
      <c r="G699" s="81"/>
      <c r="H699" s="81"/>
      <c r="I699" s="129"/>
      <c r="J699" s="81"/>
      <c r="K699" s="130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</row>
    <row r="700" spans="1:28" ht="13" x14ac:dyDescent="0.15">
      <c r="A700" s="81"/>
      <c r="B700" s="128"/>
      <c r="C700" s="81"/>
      <c r="D700" s="81"/>
      <c r="E700" s="81"/>
      <c r="F700" s="81"/>
      <c r="G700" s="81"/>
      <c r="H700" s="81"/>
      <c r="I700" s="129"/>
      <c r="J700" s="81"/>
      <c r="K700" s="130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</row>
    <row r="701" spans="1:28" ht="13" x14ac:dyDescent="0.15">
      <c r="A701" s="81"/>
      <c r="B701" s="128"/>
      <c r="C701" s="81"/>
      <c r="D701" s="81"/>
      <c r="E701" s="81"/>
      <c r="F701" s="81"/>
      <c r="G701" s="81"/>
      <c r="H701" s="81"/>
      <c r="I701" s="129"/>
      <c r="J701" s="81"/>
      <c r="K701" s="130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</row>
    <row r="702" spans="1:28" ht="13" x14ac:dyDescent="0.15">
      <c r="A702" s="81"/>
      <c r="B702" s="128"/>
      <c r="C702" s="81"/>
      <c r="D702" s="81"/>
      <c r="E702" s="81"/>
      <c r="F702" s="81"/>
      <c r="G702" s="81"/>
      <c r="H702" s="81"/>
      <c r="I702" s="129"/>
      <c r="J702" s="81"/>
      <c r="K702" s="130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</row>
    <row r="703" spans="1:28" ht="13" x14ac:dyDescent="0.15">
      <c r="A703" s="81"/>
      <c r="B703" s="128"/>
      <c r="C703" s="81"/>
      <c r="D703" s="81"/>
      <c r="E703" s="81"/>
      <c r="F703" s="81"/>
      <c r="G703" s="81"/>
      <c r="H703" s="81"/>
      <c r="I703" s="129"/>
      <c r="J703" s="81"/>
      <c r="K703" s="130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</row>
    <row r="704" spans="1:28" ht="13" x14ac:dyDescent="0.15">
      <c r="A704" s="81"/>
      <c r="B704" s="128"/>
      <c r="C704" s="81"/>
      <c r="D704" s="81"/>
      <c r="E704" s="81"/>
      <c r="F704" s="81"/>
      <c r="G704" s="81"/>
      <c r="H704" s="81"/>
      <c r="I704" s="129"/>
      <c r="J704" s="81"/>
      <c r="K704" s="130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</row>
    <row r="705" spans="1:28" ht="13" x14ac:dyDescent="0.15">
      <c r="A705" s="81"/>
      <c r="B705" s="128"/>
      <c r="C705" s="81"/>
      <c r="D705" s="81"/>
      <c r="E705" s="81"/>
      <c r="F705" s="81"/>
      <c r="G705" s="81"/>
      <c r="H705" s="81"/>
      <c r="I705" s="129"/>
      <c r="J705" s="81"/>
      <c r="K705" s="130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</row>
    <row r="706" spans="1:28" ht="13" x14ac:dyDescent="0.15">
      <c r="A706" s="81"/>
      <c r="B706" s="128"/>
      <c r="C706" s="81"/>
      <c r="D706" s="81"/>
      <c r="E706" s="81"/>
      <c r="F706" s="81"/>
      <c r="G706" s="81"/>
      <c r="H706" s="81"/>
      <c r="I706" s="129"/>
      <c r="J706" s="81"/>
      <c r="K706" s="130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</row>
    <row r="707" spans="1:28" ht="13" x14ac:dyDescent="0.15">
      <c r="A707" s="81"/>
      <c r="B707" s="128"/>
      <c r="C707" s="81"/>
      <c r="D707" s="81"/>
      <c r="E707" s="81"/>
      <c r="F707" s="81"/>
      <c r="G707" s="81"/>
      <c r="H707" s="81"/>
      <c r="I707" s="129"/>
      <c r="J707" s="81"/>
      <c r="K707" s="130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</row>
    <row r="708" spans="1:28" ht="13" x14ac:dyDescent="0.15">
      <c r="A708" s="81"/>
      <c r="B708" s="128"/>
      <c r="C708" s="81"/>
      <c r="D708" s="81"/>
      <c r="E708" s="81"/>
      <c r="F708" s="81"/>
      <c r="G708" s="81"/>
      <c r="H708" s="81"/>
      <c r="I708" s="129"/>
      <c r="J708" s="81"/>
      <c r="K708" s="130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</row>
    <row r="709" spans="1:28" ht="13" x14ac:dyDescent="0.15">
      <c r="A709" s="81"/>
      <c r="B709" s="128"/>
      <c r="C709" s="81"/>
      <c r="D709" s="81"/>
      <c r="E709" s="81"/>
      <c r="F709" s="81"/>
      <c r="G709" s="81"/>
      <c r="H709" s="81"/>
      <c r="I709" s="129"/>
      <c r="J709" s="81"/>
      <c r="K709" s="130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</row>
    <row r="710" spans="1:28" ht="13" x14ac:dyDescent="0.15">
      <c r="A710" s="81"/>
      <c r="B710" s="128"/>
      <c r="C710" s="81"/>
      <c r="D710" s="81"/>
      <c r="E710" s="81"/>
      <c r="F710" s="81"/>
      <c r="G710" s="81"/>
      <c r="H710" s="81"/>
      <c r="I710" s="129"/>
      <c r="J710" s="81"/>
      <c r="K710" s="130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</row>
    <row r="711" spans="1:28" ht="13" x14ac:dyDescent="0.15">
      <c r="A711" s="81"/>
      <c r="B711" s="128"/>
      <c r="C711" s="81"/>
      <c r="D711" s="81"/>
      <c r="E711" s="81"/>
      <c r="F711" s="81"/>
      <c r="G711" s="81"/>
      <c r="H711" s="81"/>
      <c r="I711" s="129"/>
      <c r="J711" s="81"/>
      <c r="K711" s="130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</row>
    <row r="712" spans="1:28" ht="13" x14ac:dyDescent="0.15">
      <c r="A712" s="81"/>
      <c r="B712" s="128"/>
      <c r="C712" s="81"/>
      <c r="D712" s="81"/>
      <c r="E712" s="81"/>
      <c r="F712" s="81"/>
      <c r="G712" s="81"/>
      <c r="H712" s="81"/>
      <c r="I712" s="129"/>
      <c r="J712" s="81"/>
      <c r="K712" s="130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</row>
    <row r="713" spans="1:28" ht="13" x14ac:dyDescent="0.15">
      <c r="A713" s="81"/>
      <c r="B713" s="128"/>
      <c r="C713" s="81"/>
      <c r="D713" s="81"/>
      <c r="E713" s="81"/>
      <c r="F713" s="81"/>
      <c r="G713" s="81"/>
      <c r="H713" s="81"/>
      <c r="I713" s="129"/>
      <c r="J713" s="81"/>
      <c r="K713" s="130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</row>
    <row r="714" spans="1:28" ht="13" x14ac:dyDescent="0.15">
      <c r="A714" s="81"/>
      <c r="B714" s="128"/>
      <c r="C714" s="81"/>
      <c r="D714" s="81"/>
      <c r="E714" s="81"/>
      <c r="F714" s="81"/>
      <c r="G714" s="81"/>
      <c r="H714" s="81"/>
      <c r="I714" s="129"/>
      <c r="J714" s="81"/>
      <c r="K714" s="130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</row>
    <row r="715" spans="1:28" ht="13" x14ac:dyDescent="0.15">
      <c r="A715" s="81"/>
      <c r="B715" s="128"/>
      <c r="C715" s="81"/>
      <c r="D715" s="81"/>
      <c r="E715" s="81"/>
      <c r="F715" s="81"/>
      <c r="G715" s="81"/>
      <c r="H715" s="81"/>
      <c r="I715" s="129"/>
      <c r="J715" s="81"/>
      <c r="K715" s="130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</row>
    <row r="716" spans="1:28" ht="13" x14ac:dyDescent="0.15">
      <c r="A716" s="81"/>
      <c r="B716" s="128"/>
      <c r="C716" s="81"/>
      <c r="D716" s="81"/>
      <c r="E716" s="81"/>
      <c r="F716" s="81"/>
      <c r="G716" s="81"/>
      <c r="H716" s="81"/>
      <c r="I716" s="129"/>
      <c r="J716" s="81"/>
      <c r="K716" s="130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</row>
    <row r="717" spans="1:28" ht="13" x14ac:dyDescent="0.15">
      <c r="A717" s="81"/>
      <c r="B717" s="128"/>
      <c r="C717" s="81"/>
      <c r="D717" s="81"/>
      <c r="E717" s="81"/>
      <c r="F717" s="81"/>
      <c r="G717" s="81"/>
      <c r="H717" s="81"/>
      <c r="I717" s="129"/>
      <c r="J717" s="81"/>
      <c r="K717" s="130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</row>
    <row r="718" spans="1:28" ht="13" x14ac:dyDescent="0.15">
      <c r="A718" s="81"/>
      <c r="B718" s="128"/>
      <c r="C718" s="81"/>
      <c r="D718" s="81"/>
      <c r="E718" s="81"/>
      <c r="F718" s="81"/>
      <c r="G718" s="81"/>
      <c r="H718" s="81"/>
      <c r="I718" s="129"/>
      <c r="J718" s="81"/>
      <c r="K718" s="130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</row>
    <row r="719" spans="1:28" ht="13" x14ac:dyDescent="0.15">
      <c r="A719" s="81"/>
      <c r="B719" s="128"/>
      <c r="C719" s="81"/>
      <c r="D719" s="81"/>
      <c r="E719" s="81"/>
      <c r="F719" s="81"/>
      <c r="G719" s="81"/>
      <c r="H719" s="81"/>
      <c r="I719" s="129"/>
      <c r="J719" s="81"/>
      <c r="K719" s="130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</row>
    <row r="720" spans="1:28" ht="13" x14ac:dyDescent="0.15">
      <c r="A720" s="81"/>
      <c r="B720" s="128"/>
      <c r="C720" s="81"/>
      <c r="D720" s="81"/>
      <c r="E720" s="81"/>
      <c r="F720" s="81"/>
      <c r="G720" s="81"/>
      <c r="H720" s="81"/>
      <c r="I720" s="129"/>
      <c r="J720" s="81"/>
      <c r="K720" s="130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</row>
    <row r="721" spans="1:28" ht="13" x14ac:dyDescent="0.15">
      <c r="A721" s="81"/>
      <c r="B721" s="128"/>
      <c r="C721" s="81"/>
      <c r="D721" s="81"/>
      <c r="E721" s="81"/>
      <c r="F721" s="81"/>
      <c r="G721" s="81"/>
      <c r="H721" s="81"/>
      <c r="I721" s="129"/>
      <c r="J721" s="81"/>
      <c r="K721" s="130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</row>
    <row r="722" spans="1:28" ht="13" x14ac:dyDescent="0.15">
      <c r="A722" s="81"/>
      <c r="B722" s="128"/>
      <c r="C722" s="81"/>
      <c r="D722" s="81"/>
      <c r="E722" s="81"/>
      <c r="F722" s="81"/>
      <c r="G722" s="81"/>
      <c r="H722" s="81"/>
      <c r="I722" s="129"/>
      <c r="J722" s="81"/>
      <c r="K722" s="130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</row>
    <row r="723" spans="1:28" ht="13" x14ac:dyDescent="0.15">
      <c r="A723" s="81"/>
      <c r="B723" s="128"/>
      <c r="C723" s="81"/>
      <c r="D723" s="81"/>
      <c r="E723" s="81"/>
      <c r="F723" s="81"/>
      <c r="G723" s="81"/>
      <c r="H723" s="81"/>
      <c r="I723" s="129"/>
      <c r="J723" s="81"/>
      <c r="K723" s="130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</row>
    <row r="724" spans="1:28" ht="13" x14ac:dyDescent="0.15">
      <c r="A724" s="81"/>
      <c r="B724" s="128"/>
      <c r="C724" s="81"/>
      <c r="D724" s="81"/>
      <c r="E724" s="81"/>
      <c r="F724" s="81"/>
      <c r="G724" s="81"/>
      <c r="H724" s="81"/>
      <c r="I724" s="129"/>
      <c r="J724" s="81"/>
      <c r="K724" s="130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</row>
    <row r="725" spans="1:28" ht="13" x14ac:dyDescent="0.15">
      <c r="A725" s="81"/>
      <c r="B725" s="128"/>
      <c r="C725" s="81"/>
      <c r="D725" s="81"/>
      <c r="E725" s="81"/>
      <c r="F725" s="81"/>
      <c r="G725" s="81"/>
      <c r="H725" s="81"/>
      <c r="I725" s="129"/>
      <c r="J725" s="81"/>
      <c r="K725" s="130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</row>
    <row r="726" spans="1:28" ht="13" x14ac:dyDescent="0.15">
      <c r="A726" s="81"/>
      <c r="B726" s="128"/>
      <c r="C726" s="81"/>
      <c r="D726" s="81"/>
      <c r="E726" s="81"/>
      <c r="F726" s="81"/>
      <c r="G726" s="81"/>
      <c r="H726" s="81"/>
      <c r="I726" s="129"/>
      <c r="J726" s="81"/>
      <c r="K726" s="130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</row>
    <row r="727" spans="1:28" ht="13" x14ac:dyDescent="0.15">
      <c r="A727" s="81"/>
      <c r="B727" s="128"/>
      <c r="C727" s="81"/>
      <c r="D727" s="81"/>
      <c r="E727" s="81"/>
      <c r="F727" s="81"/>
      <c r="G727" s="81"/>
      <c r="H727" s="81"/>
      <c r="I727" s="129"/>
      <c r="J727" s="81"/>
      <c r="K727" s="130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</row>
    <row r="728" spans="1:28" ht="13" x14ac:dyDescent="0.15">
      <c r="A728" s="81"/>
      <c r="B728" s="128"/>
      <c r="C728" s="81"/>
      <c r="D728" s="81"/>
      <c r="E728" s="81"/>
      <c r="F728" s="81"/>
      <c r="G728" s="81"/>
      <c r="H728" s="81"/>
      <c r="I728" s="129"/>
      <c r="J728" s="81"/>
      <c r="K728" s="130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</row>
    <row r="729" spans="1:28" ht="13" x14ac:dyDescent="0.15">
      <c r="A729" s="81"/>
      <c r="B729" s="128"/>
      <c r="C729" s="81"/>
      <c r="D729" s="81"/>
      <c r="E729" s="81"/>
      <c r="F729" s="81"/>
      <c r="G729" s="81"/>
      <c r="H729" s="81"/>
      <c r="I729" s="129"/>
      <c r="J729" s="81"/>
      <c r="K729" s="130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</row>
    <row r="730" spans="1:28" ht="13" x14ac:dyDescent="0.15">
      <c r="A730" s="81"/>
      <c r="B730" s="128"/>
      <c r="C730" s="81"/>
      <c r="D730" s="81"/>
      <c r="E730" s="81"/>
      <c r="F730" s="81"/>
      <c r="G730" s="81"/>
      <c r="H730" s="81"/>
      <c r="I730" s="129"/>
      <c r="J730" s="81"/>
      <c r="K730" s="130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</row>
    <row r="731" spans="1:28" ht="13" x14ac:dyDescent="0.15">
      <c r="A731" s="81"/>
      <c r="B731" s="128"/>
      <c r="C731" s="81"/>
      <c r="D731" s="81"/>
      <c r="E731" s="81"/>
      <c r="F731" s="81"/>
      <c r="G731" s="81"/>
      <c r="H731" s="81"/>
      <c r="I731" s="129"/>
      <c r="J731" s="81"/>
      <c r="K731" s="130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</row>
    <row r="732" spans="1:28" ht="13" x14ac:dyDescent="0.15">
      <c r="A732" s="81"/>
      <c r="B732" s="128"/>
      <c r="C732" s="81"/>
      <c r="D732" s="81"/>
      <c r="E732" s="81"/>
      <c r="F732" s="81"/>
      <c r="G732" s="81"/>
      <c r="H732" s="81"/>
      <c r="I732" s="129"/>
      <c r="J732" s="81"/>
      <c r="K732" s="130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</row>
    <row r="733" spans="1:28" ht="13" x14ac:dyDescent="0.15">
      <c r="A733" s="81"/>
      <c r="B733" s="128"/>
      <c r="C733" s="81"/>
      <c r="D733" s="81"/>
      <c r="E733" s="81"/>
      <c r="F733" s="81"/>
      <c r="G733" s="81"/>
      <c r="H733" s="81"/>
      <c r="I733" s="129"/>
      <c r="J733" s="81"/>
      <c r="K733" s="130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</row>
    <row r="734" spans="1:28" ht="13" x14ac:dyDescent="0.15">
      <c r="A734" s="81"/>
      <c r="B734" s="128"/>
      <c r="C734" s="81"/>
      <c r="D734" s="81"/>
      <c r="E734" s="81"/>
      <c r="F734" s="81"/>
      <c r="G734" s="81"/>
      <c r="H734" s="81"/>
      <c r="I734" s="129"/>
      <c r="J734" s="81"/>
      <c r="K734" s="130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</row>
    <row r="735" spans="1:28" ht="13" x14ac:dyDescent="0.15">
      <c r="A735" s="81"/>
      <c r="B735" s="128"/>
      <c r="C735" s="81"/>
      <c r="D735" s="81"/>
      <c r="E735" s="81"/>
      <c r="F735" s="81"/>
      <c r="G735" s="81"/>
      <c r="H735" s="81"/>
      <c r="I735" s="129"/>
      <c r="J735" s="81"/>
      <c r="K735" s="130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</row>
    <row r="736" spans="1:28" ht="13" x14ac:dyDescent="0.15">
      <c r="A736" s="81"/>
      <c r="B736" s="128"/>
      <c r="C736" s="81"/>
      <c r="D736" s="81"/>
      <c r="E736" s="81"/>
      <c r="F736" s="81"/>
      <c r="G736" s="81"/>
      <c r="H736" s="81"/>
      <c r="I736" s="129"/>
      <c r="J736" s="81"/>
      <c r="K736" s="130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</row>
    <row r="737" spans="1:28" ht="13" x14ac:dyDescent="0.15">
      <c r="A737" s="81"/>
      <c r="B737" s="128"/>
      <c r="C737" s="81"/>
      <c r="D737" s="81"/>
      <c r="E737" s="81"/>
      <c r="F737" s="81"/>
      <c r="G737" s="81"/>
      <c r="H737" s="81"/>
      <c r="I737" s="129"/>
      <c r="J737" s="81"/>
      <c r="K737" s="130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</row>
    <row r="738" spans="1:28" ht="13" x14ac:dyDescent="0.15">
      <c r="A738" s="81"/>
      <c r="B738" s="128"/>
      <c r="C738" s="81"/>
      <c r="D738" s="81"/>
      <c r="E738" s="81"/>
      <c r="F738" s="81"/>
      <c r="G738" s="81"/>
      <c r="H738" s="81"/>
      <c r="I738" s="129"/>
      <c r="J738" s="81"/>
      <c r="K738" s="130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</row>
    <row r="739" spans="1:28" ht="13" x14ac:dyDescent="0.15">
      <c r="A739" s="81"/>
      <c r="B739" s="128"/>
      <c r="C739" s="81"/>
      <c r="D739" s="81"/>
      <c r="E739" s="81"/>
      <c r="F739" s="81"/>
      <c r="G739" s="81"/>
      <c r="H739" s="81"/>
      <c r="I739" s="129"/>
      <c r="J739" s="81"/>
      <c r="K739" s="130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</row>
    <row r="740" spans="1:28" ht="13" x14ac:dyDescent="0.15">
      <c r="A740" s="81"/>
      <c r="B740" s="128"/>
      <c r="C740" s="81"/>
      <c r="D740" s="81"/>
      <c r="E740" s="81"/>
      <c r="F740" s="81"/>
      <c r="G740" s="81"/>
      <c r="H740" s="81"/>
      <c r="I740" s="129"/>
      <c r="J740" s="81"/>
      <c r="K740" s="130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</row>
    <row r="741" spans="1:28" ht="13" x14ac:dyDescent="0.15">
      <c r="A741" s="81"/>
      <c r="B741" s="128"/>
      <c r="C741" s="81"/>
      <c r="D741" s="81"/>
      <c r="E741" s="81"/>
      <c r="F741" s="81"/>
      <c r="G741" s="81"/>
      <c r="H741" s="81"/>
      <c r="I741" s="129"/>
      <c r="J741" s="81"/>
      <c r="K741" s="130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</row>
    <row r="742" spans="1:28" ht="13" x14ac:dyDescent="0.15">
      <c r="A742" s="81"/>
      <c r="B742" s="128"/>
      <c r="C742" s="81"/>
      <c r="D742" s="81"/>
      <c r="E742" s="81"/>
      <c r="F742" s="81"/>
      <c r="G742" s="81"/>
      <c r="H742" s="81"/>
      <c r="I742" s="129"/>
      <c r="J742" s="81"/>
      <c r="K742" s="130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</row>
    <row r="743" spans="1:28" ht="13" x14ac:dyDescent="0.15">
      <c r="A743" s="81"/>
      <c r="B743" s="128"/>
      <c r="C743" s="81"/>
      <c r="D743" s="81"/>
      <c r="E743" s="81"/>
      <c r="F743" s="81"/>
      <c r="G743" s="81"/>
      <c r="H743" s="81"/>
      <c r="I743" s="129"/>
      <c r="J743" s="81"/>
      <c r="K743" s="130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</row>
    <row r="744" spans="1:28" ht="13" x14ac:dyDescent="0.15">
      <c r="A744" s="81"/>
      <c r="B744" s="128"/>
      <c r="C744" s="81"/>
      <c r="D744" s="81"/>
      <c r="E744" s="81"/>
      <c r="F744" s="81"/>
      <c r="G744" s="81"/>
      <c r="H744" s="81"/>
      <c r="I744" s="129"/>
      <c r="J744" s="81"/>
      <c r="K744" s="130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</row>
    <row r="745" spans="1:28" ht="13" x14ac:dyDescent="0.15">
      <c r="A745" s="81"/>
      <c r="B745" s="128"/>
      <c r="C745" s="81"/>
      <c r="D745" s="81"/>
      <c r="E745" s="81"/>
      <c r="F745" s="81"/>
      <c r="G745" s="81"/>
      <c r="H745" s="81"/>
      <c r="I745" s="129"/>
      <c r="J745" s="81"/>
      <c r="K745" s="130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</row>
    <row r="746" spans="1:28" ht="13" x14ac:dyDescent="0.15">
      <c r="A746" s="81"/>
      <c r="B746" s="128"/>
      <c r="C746" s="81"/>
      <c r="D746" s="81"/>
      <c r="E746" s="81"/>
      <c r="F746" s="81"/>
      <c r="G746" s="81"/>
      <c r="H746" s="81"/>
      <c r="I746" s="129"/>
      <c r="J746" s="81"/>
      <c r="K746" s="130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</row>
    <row r="747" spans="1:28" ht="13" x14ac:dyDescent="0.15">
      <c r="A747" s="81"/>
      <c r="B747" s="128"/>
      <c r="C747" s="81"/>
      <c r="D747" s="81"/>
      <c r="E747" s="81"/>
      <c r="F747" s="81"/>
      <c r="G747" s="81"/>
      <c r="H747" s="81"/>
      <c r="I747" s="129"/>
      <c r="J747" s="81"/>
      <c r="K747" s="130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</row>
    <row r="748" spans="1:28" ht="13" x14ac:dyDescent="0.15">
      <c r="A748" s="81"/>
      <c r="B748" s="128"/>
      <c r="C748" s="81"/>
      <c r="D748" s="81"/>
      <c r="E748" s="81"/>
      <c r="F748" s="81"/>
      <c r="G748" s="81"/>
      <c r="H748" s="81"/>
      <c r="I748" s="129"/>
      <c r="J748" s="81"/>
      <c r="K748" s="130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</row>
    <row r="749" spans="1:28" ht="13" x14ac:dyDescent="0.15">
      <c r="A749" s="81"/>
      <c r="B749" s="128"/>
      <c r="C749" s="81"/>
      <c r="D749" s="81"/>
      <c r="E749" s="81"/>
      <c r="F749" s="81"/>
      <c r="G749" s="81"/>
      <c r="H749" s="81"/>
      <c r="I749" s="129"/>
      <c r="J749" s="81"/>
      <c r="K749" s="130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</row>
    <row r="750" spans="1:28" ht="13" x14ac:dyDescent="0.15">
      <c r="A750" s="81"/>
      <c r="B750" s="128"/>
      <c r="C750" s="81"/>
      <c r="D750" s="81"/>
      <c r="E750" s="81"/>
      <c r="F750" s="81"/>
      <c r="G750" s="81"/>
      <c r="H750" s="81"/>
      <c r="I750" s="129"/>
      <c r="J750" s="81"/>
      <c r="K750" s="130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</row>
    <row r="751" spans="1:28" ht="13" x14ac:dyDescent="0.15">
      <c r="A751" s="81"/>
      <c r="B751" s="128"/>
      <c r="C751" s="81"/>
      <c r="D751" s="81"/>
      <c r="E751" s="81"/>
      <c r="F751" s="81"/>
      <c r="G751" s="81"/>
      <c r="H751" s="81"/>
      <c r="I751" s="129"/>
      <c r="J751" s="81"/>
      <c r="K751" s="130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</row>
    <row r="752" spans="1:28" ht="13" x14ac:dyDescent="0.15">
      <c r="A752" s="81"/>
      <c r="B752" s="128"/>
      <c r="C752" s="81"/>
      <c r="D752" s="81"/>
      <c r="E752" s="81"/>
      <c r="F752" s="81"/>
      <c r="G752" s="81"/>
      <c r="H752" s="81"/>
      <c r="I752" s="129"/>
      <c r="J752" s="81"/>
      <c r="K752" s="130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</row>
    <row r="753" spans="1:28" ht="13" x14ac:dyDescent="0.15">
      <c r="A753" s="81"/>
      <c r="B753" s="128"/>
      <c r="C753" s="81"/>
      <c r="D753" s="81"/>
      <c r="E753" s="81"/>
      <c r="F753" s="81"/>
      <c r="G753" s="81"/>
      <c r="H753" s="81"/>
      <c r="I753" s="129"/>
      <c r="J753" s="81"/>
      <c r="K753" s="130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</row>
    <row r="754" spans="1:28" ht="13" x14ac:dyDescent="0.15">
      <c r="A754" s="81"/>
      <c r="B754" s="128"/>
      <c r="C754" s="81"/>
      <c r="D754" s="81"/>
      <c r="E754" s="81"/>
      <c r="F754" s="81"/>
      <c r="G754" s="81"/>
      <c r="H754" s="81"/>
      <c r="I754" s="129"/>
      <c r="J754" s="81"/>
      <c r="K754" s="130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</row>
    <row r="755" spans="1:28" ht="13" x14ac:dyDescent="0.15">
      <c r="A755" s="81"/>
      <c r="B755" s="128"/>
      <c r="C755" s="81"/>
      <c r="D755" s="81"/>
      <c r="E755" s="81"/>
      <c r="F755" s="81"/>
      <c r="G755" s="81"/>
      <c r="H755" s="81"/>
      <c r="I755" s="129"/>
      <c r="J755" s="81"/>
      <c r="K755" s="130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</row>
    <row r="756" spans="1:28" ht="13" x14ac:dyDescent="0.15">
      <c r="A756" s="81"/>
      <c r="B756" s="128"/>
      <c r="C756" s="81"/>
      <c r="D756" s="81"/>
      <c r="E756" s="81"/>
      <c r="F756" s="81"/>
      <c r="G756" s="81"/>
      <c r="H756" s="81"/>
      <c r="I756" s="129"/>
      <c r="J756" s="81"/>
      <c r="K756" s="130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</row>
    <row r="757" spans="1:28" ht="13" x14ac:dyDescent="0.15">
      <c r="A757" s="81"/>
      <c r="B757" s="128"/>
      <c r="C757" s="81"/>
      <c r="D757" s="81"/>
      <c r="E757" s="81"/>
      <c r="F757" s="81"/>
      <c r="G757" s="81"/>
      <c r="H757" s="81"/>
      <c r="I757" s="129"/>
      <c r="J757" s="81"/>
      <c r="K757" s="130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</row>
    <row r="758" spans="1:28" ht="13" x14ac:dyDescent="0.15">
      <c r="A758" s="81"/>
      <c r="B758" s="128"/>
      <c r="C758" s="81"/>
      <c r="D758" s="81"/>
      <c r="E758" s="81"/>
      <c r="F758" s="81"/>
      <c r="G758" s="81"/>
      <c r="H758" s="81"/>
      <c r="I758" s="129"/>
      <c r="J758" s="81"/>
      <c r="K758" s="130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</row>
    <row r="759" spans="1:28" ht="13" x14ac:dyDescent="0.15">
      <c r="A759" s="81"/>
      <c r="B759" s="128"/>
      <c r="C759" s="81"/>
      <c r="D759" s="81"/>
      <c r="E759" s="81"/>
      <c r="F759" s="81"/>
      <c r="G759" s="81"/>
      <c r="H759" s="81"/>
      <c r="I759" s="129"/>
      <c r="J759" s="81"/>
      <c r="K759" s="130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</row>
    <row r="760" spans="1:28" ht="13" x14ac:dyDescent="0.15">
      <c r="A760" s="81"/>
      <c r="B760" s="128"/>
      <c r="C760" s="81"/>
      <c r="D760" s="81"/>
      <c r="E760" s="81"/>
      <c r="F760" s="81"/>
      <c r="G760" s="81"/>
      <c r="H760" s="81"/>
      <c r="I760" s="129"/>
      <c r="J760" s="81"/>
      <c r="K760" s="130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</row>
    <row r="761" spans="1:28" ht="13" x14ac:dyDescent="0.15">
      <c r="A761" s="81"/>
      <c r="B761" s="128"/>
      <c r="C761" s="81"/>
      <c r="D761" s="81"/>
      <c r="E761" s="81"/>
      <c r="F761" s="81"/>
      <c r="G761" s="81"/>
      <c r="H761" s="81"/>
      <c r="I761" s="129"/>
      <c r="J761" s="81"/>
      <c r="K761" s="130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</row>
    <row r="762" spans="1:28" ht="13" x14ac:dyDescent="0.15">
      <c r="A762" s="81"/>
      <c r="B762" s="128"/>
      <c r="C762" s="81"/>
      <c r="D762" s="81"/>
      <c r="E762" s="81"/>
      <c r="F762" s="81"/>
      <c r="G762" s="81"/>
      <c r="H762" s="81"/>
      <c r="I762" s="129"/>
      <c r="J762" s="81"/>
      <c r="K762" s="130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</row>
    <row r="763" spans="1:28" ht="13" x14ac:dyDescent="0.15">
      <c r="A763" s="81"/>
      <c r="B763" s="128"/>
      <c r="C763" s="81"/>
      <c r="D763" s="81"/>
      <c r="E763" s="81"/>
      <c r="F763" s="81"/>
      <c r="G763" s="81"/>
      <c r="H763" s="81"/>
      <c r="I763" s="129"/>
      <c r="J763" s="81"/>
      <c r="K763" s="130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</row>
    <row r="764" spans="1:28" ht="13" x14ac:dyDescent="0.15">
      <c r="A764" s="81"/>
      <c r="B764" s="128"/>
      <c r="C764" s="81"/>
      <c r="D764" s="81"/>
      <c r="E764" s="81"/>
      <c r="F764" s="81"/>
      <c r="G764" s="81"/>
      <c r="H764" s="81"/>
      <c r="I764" s="129"/>
      <c r="J764" s="81"/>
      <c r="K764" s="130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</row>
    <row r="765" spans="1:28" ht="13" x14ac:dyDescent="0.15">
      <c r="A765" s="81"/>
      <c r="B765" s="128"/>
      <c r="C765" s="81"/>
      <c r="D765" s="81"/>
      <c r="E765" s="81"/>
      <c r="F765" s="81"/>
      <c r="G765" s="81"/>
      <c r="H765" s="81"/>
      <c r="I765" s="129"/>
      <c r="J765" s="81"/>
      <c r="K765" s="130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</row>
    <row r="766" spans="1:28" ht="13" x14ac:dyDescent="0.15">
      <c r="A766" s="81"/>
      <c r="B766" s="128"/>
      <c r="C766" s="81"/>
      <c r="D766" s="81"/>
      <c r="E766" s="81"/>
      <c r="F766" s="81"/>
      <c r="G766" s="81"/>
      <c r="H766" s="81"/>
      <c r="I766" s="129"/>
      <c r="J766" s="81"/>
      <c r="K766" s="130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</row>
    <row r="767" spans="1:28" ht="13" x14ac:dyDescent="0.15">
      <c r="A767" s="81"/>
      <c r="B767" s="128"/>
      <c r="C767" s="81"/>
      <c r="D767" s="81"/>
      <c r="E767" s="81"/>
      <c r="F767" s="81"/>
      <c r="G767" s="81"/>
      <c r="H767" s="81"/>
      <c r="I767" s="129"/>
      <c r="J767" s="81"/>
      <c r="K767" s="130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</row>
    <row r="768" spans="1:28" ht="13" x14ac:dyDescent="0.15">
      <c r="A768" s="81"/>
      <c r="B768" s="128"/>
      <c r="C768" s="81"/>
      <c r="D768" s="81"/>
      <c r="E768" s="81"/>
      <c r="F768" s="81"/>
      <c r="G768" s="81"/>
      <c r="H768" s="81"/>
      <c r="I768" s="129"/>
      <c r="J768" s="81"/>
      <c r="K768" s="130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</row>
    <row r="769" spans="1:28" ht="13" x14ac:dyDescent="0.15">
      <c r="A769" s="81"/>
      <c r="B769" s="128"/>
      <c r="C769" s="81"/>
      <c r="D769" s="81"/>
      <c r="E769" s="81"/>
      <c r="F769" s="81"/>
      <c r="G769" s="81"/>
      <c r="H769" s="81"/>
      <c r="I769" s="129"/>
      <c r="J769" s="81"/>
      <c r="K769" s="130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</row>
    <row r="770" spans="1:28" ht="13" x14ac:dyDescent="0.15">
      <c r="A770" s="81"/>
      <c r="B770" s="128"/>
      <c r="C770" s="81"/>
      <c r="D770" s="81"/>
      <c r="E770" s="81"/>
      <c r="F770" s="81"/>
      <c r="G770" s="81"/>
      <c r="H770" s="81"/>
      <c r="I770" s="129"/>
      <c r="J770" s="81"/>
      <c r="K770" s="130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</row>
    <row r="771" spans="1:28" ht="13" x14ac:dyDescent="0.15">
      <c r="A771" s="81"/>
      <c r="B771" s="128"/>
      <c r="C771" s="81"/>
      <c r="D771" s="81"/>
      <c r="E771" s="81"/>
      <c r="F771" s="81"/>
      <c r="G771" s="81"/>
      <c r="H771" s="81"/>
      <c r="I771" s="129"/>
      <c r="J771" s="81"/>
      <c r="K771" s="130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</row>
    <row r="772" spans="1:28" ht="13" x14ac:dyDescent="0.15">
      <c r="A772" s="81"/>
      <c r="B772" s="128"/>
      <c r="C772" s="81"/>
      <c r="D772" s="81"/>
      <c r="E772" s="81"/>
      <c r="F772" s="81"/>
      <c r="G772" s="81"/>
      <c r="H772" s="81"/>
      <c r="I772" s="129"/>
      <c r="J772" s="81"/>
      <c r="K772" s="130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</row>
    <row r="773" spans="1:28" ht="13" x14ac:dyDescent="0.15">
      <c r="A773" s="81"/>
      <c r="B773" s="128"/>
      <c r="C773" s="81"/>
      <c r="D773" s="81"/>
      <c r="E773" s="81"/>
      <c r="F773" s="81"/>
      <c r="G773" s="81"/>
      <c r="H773" s="81"/>
      <c r="I773" s="129"/>
      <c r="J773" s="81"/>
      <c r="K773" s="130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</row>
    <row r="774" spans="1:28" ht="13" x14ac:dyDescent="0.15">
      <c r="A774" s="81"/>
      <c r="B774" s="128"/>
      <c r="C774" s="81"/>
      <c r="D774" s="81"/>
      <c r="E774" s="81"/>
      <c r="F774" s="81"/>
      <c r="G774" s="81"/>
      <c r="H774" s="81"/>
      <c r="I774" s="129"/>
      <c r="J774" s="81"/>
      <c r="K774" s="130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</row>
    <row r="775" spans="1:28" ht="13" x14ac:dyDescent="0.15">
      <c r="A775" s="81"/>
      <c r="B775" s="128"/>
      <c r="C775" s="81"/>
      <c r="D775" s="81"/>
      <c r="E775" s="81"/>
      <c r="F775" s="81"/>
      <c r="G775" s="81"/>
      <c r="H775" s="81"/>
      <c r="I775" s="129"/>
      <c r="J775" s="81"/>
      <c r="K775" s="130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</row>
    <row r="776" spans="1:28" ht="13" x14ac:dyDescent="0.15">
      <c r="A776" s="81"/>
      <c r="B776" s="128"/>
      <c r="C776" s="81"/>
      <c r="D776" s="81"/>
      <c r="E776" s="81"/>
      <c r="F776" s="81"/>
      <c r="G776" s="81"/>
      <c r="H776" s="81"/>
      <c r="I776" s="129"/>
      <c r="J776" s="81"/>
      <c r="K776" s="130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</row>
    <row r="777" spans="1:28" ht="13" x14ac:dyDescent="0.15">
      <c r="A777" s="81"/>
      <c r="B777" s="128"/>
      <c r="C777" s="81"/>
      <c r="D777" s="81"/>
      <c r="E777" s="81"/>
      <c r="F777" s="81"/>
      <c r="G777" s="81"/>
      <c r="H777" s="81"/>
      <c r="I777" s="129"/>
      <c r="J777" s="81"/>
      <c r="K777" s="130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</row>
    <row r="778" spans="1:28" ht="13" x14ac:dyDescent="0.15">
      <c r="A778" s="81"/>
      <c r="B778" s="128"/>
      <c r="C778" s="81"/>
      <c r="D778" s="81"/>
      <c r="E778" s="81"/>
      <c r="F778" s="81"/>
      <c r="G778" s="81"/>
      <c r="H778" s="81"/>
      <c r="I778" s="129"/>
      <c r="J778" s="81"/>
      <c r="K778" s="130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</row>
    <row r="779" spans="1:28" ht="13" x14ac:dyDescent="0.15">
      <c r="A779" s="81"/>
      <c r="B779" s="128"/>
      <c r="C779" s="81"/>
      <c r="D779" s="81"/>
      <c r="E779" s="81"/>
      <c r="F779" s="81"/>
      <c r="G779" s="81"/>
      <c r="H779" s="81"/>
      <c r="I779" s="129"/>
      <c r="J779" s="81"/>
      <c r="K779" s="130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</row>
    <row r="780" spans="1:28" ht="13" x14ac:dyDescent="0.15">
      <c r="A780" s="81"/>
      <c r="B780" s="128"/>
      <c r="C780" s="81"/>
      <c r="D780" s="81"/>
      <c r="E780" s="81"/>
      <c r="F780" s="81"/>
      <c r="G780" s="81"/>
      <c r="H780" s="81"/>
      <c r="I780" s="129"/>
      <c r="J780" s="81"/>
      <c r="K780" s="130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</row>
    <row r="781" spans="1:28" ht="13" x14ac:dyDescent="0.15">
      <c r="A781" s="81"/>
      <c r="B781" s="128"/>
      <c r="C781" s="81"/>
      <c r="D781" s="81"/>
      <c r="E781" s="81"/>
      <c r="F781" s="81"/>
      <c r="G781" s="81"/>
      <c r="H781" s="81"/>
      <c r="I781" s="129"/>
      <c r="J781" s="81"/>
      <c r="K781" s="130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</row>
    <row r="782" spans="1:28" ht="13" x14ac:dyDescent="0.15">
      <c r="A782" s="81"/>
      <c r="B782" s="128"/>
      <c r="C782" s="81"/>
      <c r="D782" s="81"/>
      <c r="E782" s="81"/>
      <c r="F782" s="81"/>
      <c r="G782" s="81"/>
      <c r="H782" s="81"/>
      <c r="I782" s="129"/>
      <c r="J782" s="81"/>
      <c r="K782" s="130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</row>
    <row r="783" spans="1:28" ht="13" x14ac:dyDescent="0.15">
      <c r="A783" s="81"/>
      <c r="B783" s="128"/>
      <c r="C783" s="81"/>
      <c r="D783" s="81"/>
      <c r="E783" s="81"/>
      <c r="F783" s="81"/>
      <c r="G783" s="81"/>
      <c r="H783" s="81"/>
      <c r="I783" s="129"/>
      <c r="J783" s="81"/>
      <c r="K783" s="130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</row>
    <row r="784" spans="1:28" ht="13" x14ac:dyDescent="0.15">
      <c r="A784" s="81"/>
      <c r="B784" s="128"/>
      <c r="C784" s="81"/>
      <c r="D784" s="81"/>
      <c r="E784" s="81"/>
      <c r="F784" s="81"/>
      <c r="G784" s="81"/>
      <c r="H784" s="81"/>
      <c r="I784" s="129"/>
      <c r="J784" s="81"/>
      <c r="K784" s="130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</row>
    <row r="785" spans="1:28" ht="13" x14ac:dyDescent="0.15">
      <c r="A785" s="81"/>
      <c r="B785" s="128"/>
      <c r="C785" s="81"/>
      <c r="D785" s="81"/>
      <c r="E785" s="81"/>
      <c r="F785" s="81"/>
      <c r="G785" s="81"/>
      <c r="H785" s="81"/>
      <c r="I785" s="129"/>
      <c r="J785" s="81"/>
      <c r="K785" s="130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</row>
    <row r="786" spans="1:28" ht="13" x14ac:dyDescent="0.15">
      <c r="A786" s="81"/>
      <c r="B786" s="128"/>
      <c r="C786" s="81"/>
      <c r="D786" s="81"/>
      <c r="E786" s="81"/>
      <c r="F786" s="81"/>
      <c r="G786" s="81"/>
      <c r="H786" s="81"/>
      <c r="I786" s="129"/>
      <c r="J786" s="81"/>
      <c r="K786" s="130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</row>
    <row r="787" spans="1:28" ht="13" x14ac:dyDescent="0.15">
      <c r="A787" s="81"/>
      <c r="B787" s="128"/>
      <c r="C787" s="81"/>
      <c r="D787" s="81"/>
      <c r="E787" s="81"/>
      <c r="F787" s="81"/>
      <c r="G787" s="81"/>
      <c r="H787" s="81"/>
      <c r="I787" s="129"/>
      <c r="J787" s="81"/>
      <c r="K787" s="130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</row>
    <row r="788" spans="1:28" ht="13" x14ac:dyDescent="0.15">
      <c r="A788" s="81"/>
      <c r="B788" s="128"/>
      <c r="C788" s="81"/>
      <c r="D788" s="81"/>
      <c r="E788" s="81"/>
      <c r="F788" s="81"/>
      <c r="G788" s="81"/>
      <c r="H788" s="81"/>
      <c r="I788" s="129"/>
      <c r="J788" s="81"/>
      <c r="K788" s="130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</row>
    <row r="789" spans="1:28" ht="13" x14ac:dyDescent="0.15">
      <c r="A789" s="81"/>
      <c r="B789" s="128"/>
      <c r="C789" s="81"/>
      <c r="D789" s="81"/>
      <c r="E789" s="81"/>
      <c r="F789" s="81"/>
      <c r="G789" s="81"/>
      <c r="H789" s="81"/>
      <c r="I789" s="129"/>
      <c r="J789" s="81"/>
      <c r="K789" s="130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</row>
    <row r="790" spans="1:28" ht="13" x14ac:dyDescent="0.15">
      <c r="A790" s="81"/>
      <c r="B790" s="128"/>
      <c r="C790" s="81"/>
      <c r="D790" s="81"/>
      <c r="E790" s="81"/>
      <c r="F790" s="81"/>
      <c r="G790" s="81"/>
      <c r="H790" s="81"/>
      <c r="I790" s="129"/>
      <c r="J790" s="81"/>
      <c r="K790" s="130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</row>
    <row r="791" spans="1:28" ht="13" x14ac:dyDescent="0.15">
      <c r="A791" s="81"/>
      <c r="B791" s="128"/>
      <c r="C791" s="81"/>
      <c r="D791" s="81"/>
      <c r="E791" s="81"/>
      <c r="F791" s="81"/>
      <c r="G791" s="81"/>
      <c r="H791" s="81"/>
      <c r="I791" s="129"/>
      <c r="J791" s="81"/>
      <c r="K791" s="130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</row>
    <row r="792" spans="1:28" ht="13" x14ac:dyDescent="0.15">
      <c r="A792" s="81"/>
      <c r="B792" s="128"/>
      <c r="C792" s="81"/>
      <c r="D792" s="81"/>
      <c r="E792" s="81"/>
      <c r="F792" s="81"/>
      <c r="G792" s="81"/>
      <c r="H792" s="81"/>
      <c r="I792" s="129"/>
      <c r="J792" s="81"/>
      <c r="K792" s="130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</row>
    <row r="793" spans="1:28" ht="13" x14ac:dyDescent="0.15">
      <c r="A793" s="81"/>
      <c r="B793" s="128"/>
      <c r="C793" s="81"/>
      <c r="D793" s="81"/>
      <c r="E793" s="81"/>
      <c r="F793" s="81"/>
      <c r="G793" s="81"/>
      <c r="H793" s="81"/>
      <c r="I793" s="129"/>
      <c r="J793" s="81"/>
      <c r="K793" s="130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</row>
    <row r="794" spans="1:28" ht="13" x14ac:dyDescent="0.15">
      <c r="A794" s="81"/>
      <c r="B794" s="128"/>
      <c r="C794" s="81"/>
      <c r="D794" s="81"/>
      <c r="E794" s="81"/>
      <c r="F794" s="81"/>
      <c r="G794" s="81"/>
      <c r="H794" s="81"/>
      <c r="I794" s="129"/>
      <c r="J794" s="81"/>
      <c r="K794" s="130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</row>
    <row r="795" spans="1:28" ht="13" x14ac:dyDescent="0.15">
      <c r="A795" s="81"/>
      <c r="B795" s="128"/>
      <c r="C795" s="81"/>
      <c r="D795" s="81"/>
      <c r="E795" s="81"/>
      <c r="F795" s="81"/>
      <c r="G795" s="81"/>
      <c r="H795" s="81"/>
      <c r="I795" s="129"/>
      <c r="J795" s="81"/>
      <c r="K795" s="130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</row>
    <row r="796" spans="1:28" ht="13" x14ac:dyDescent="0.15">
      <c r="A796" s="81"/>
      <c r="B796" s="128"/>
      <c r="C796" s="81"/>
      <c r="D796" s="81"/>
      <c r="E796" s="81"/>
      <c r="F796" s="81"/>
      <c r="G796" s="81"/>
      <c r="H796" s="81"/>
      <c r="I796" s="129"/>
      <c r="J796" s="81"/>
      <c r="K796" s="130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</row>
    <row r="797" spans="1:28" ht="13" x14ac:dyDescent="0.15">
      <c r="A797" s="81"/>
      <c r="B797" s="128"/>
      <c r="C797" s="81"/>
      <c r="D797" s="81"/>
      <c r="E797" s="81"/>
      <c r="F797" s="81"/>
      <c r="G797" s="81"/>
      <c r="H797" s="81"/>
      <c r="I797" s="129"/>
      <c r="J797" s="81"/>
      <c r="K797" s="130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</row>
    <row r="798" spans="1:28" ht="13" x14ac:dyDescent="0.15">
      <c r="A798" s="81"/>
      <c r="B798" s="128"/>
      <c r="C798" s="81"/>
      <c r="D798" s="81"/>
      <c r="E798" s="81"/>
      <c r="F798" s="81"/>
      <c r="G798" s="81"/>
      <c r="H798" s="81"/>
      <c r="I798" s="129"/>
      <c r="J798" s="81"/>
      <c r="K798" s="130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</row>
    <row r="799" spans="1:28" ht="13" x14ac:dyDescent="0.15">
      <c r="A799" s="81"/>
      <c r="B799" s="128"/>
      <c r="C799" s="81"/>
      <c r="D799" s="81"/>
      <c r="E799" s="81"/>
      <c r="F799" s="81"/>
      <c r="G799" s="81"/>
      <c r="H799" s="81"/>
      <c r="I799" s="129"/>
      <c r="J799" s="81"/>
      <c r="K799" s="130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</row>
    <row r="800" spans="1:28" ht="13" x14ac:dyDescent="0.15">
      <c r="A800" s="81"/>
      <c r="B800" s="128"/>
      <c r="C800" s="81"/>
      <c r="D800" s="81"/>
      <c r="E800" s="81"/>
      <c r="F800" s="81"/>
      <c r="G800" s="81"/>
      <c r="H800" s="81"/>
      <c r="I800" s="129"/>
      <c r="J800" s="81"/>
      <c r="K800" s="130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</row>
    <row r="801" spans="1:28" ht="13" x14ac:dyDescent="0.15">
      <c r="A801" s="81"/>
      <c r="B801" s="128"/>
      <c r="C801" s="81"/>
      <c r="D801" s="81"/>
      <c r="E801" s="81"/>
      <c r="F801" s="81"/>
      <c r="G801" s="81"/>
      <c r="H801" s="81"/>
      <c r="I801" s="129"/>
      <c r="J801" s="81"/>
      <c r="K801" s="130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</row>
    <row r="802" spans="1:28" ht="13" x14ac:dyDescent="0.15">
      <c r="A802" s="81"/>
      <c r="B802" s="128"/>
      <c r="C802" s="81"/>
      <c r="D802" s="81"/>
      <c r="E802" s="81"/>
      <c r="F802" s="81"/>
      <c r="G802" s="81"/>
      <c r="H802" s="81"/>
      <c r="I802" s="129"/>
      <c r="J802" s="81"/>
      <c r="K802" s="130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</row>
    <row r="803" spans="1:28" ht="13" x14ac:dyDescent="0.15">
      <c r="A803" s="81"/>
      <c r="B803" s="128"/>
      <c r="C803" s="81"/>
      <c r="D803" s="81"/>
      <c r="E803" s="81"/>
      <c r="F803" s="81"/>
      <c r="G803" s="81"/>
      <c r="H803" s="81"/>
      <c r="I803" s="129"/>
      <c r="J803" s="81"/>
      <c r="K803" s="130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</row>
    <row r="804" spans="1:28" ht="13" x14ac:dyDescent="0.15">
      <c r="A804" s="81"/>
      <c r="B804" s="128"/>
      <c r="C804" s="81"/>
      <c r="D804" s="81"/>
      <c r="E804" s="81"/>
      <c r="F804" s="81"/>
      <c r="G804" s="81"/>
      <c r="H804" s="81"/>
      <c r="I804" s="129"/>
      <c r="J804" s="81"/>
      <c r="K804" s="130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</row>
    <row r="805" spans="1:28" ht="13" x14ac:dyDescent="0.15">
      <c r="A805" s="81"/>
      <c r="B805" s="128"/>
      <c r="C805" s="81"/>
      <c r="D805" s="81"/>
      <c r="E805" s="81"/>
      <c r="F805" s="81"/>
      <c r="G805" s="81"/>
      <c r="H805" s="81"/>
      <c r="I805" s="129"/>
      <c r="J805" s="81"/>
      <c r="K805" s="130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</row>
    <row r="806" spans="1:28" ht="13" x14ac:dyDescent="0.15">
      <c r="A806" s="81"/>
      <c r="B806" s="128"/>
      <c r="C806" s="81"/>
      <c r="D806" s="81"/>
      <c r="E806" s="81"/>
      <c r="F806" s="81"/>
      <c r="G806" s="81"/>
      <c r="H806" s="81"/>
      <c r="I806" s="129"/>
      <c r="J806" s="81"/>
      <c r="K806" s="130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</row>
    <row r="807" spans="1:28" ht="13" x14ac:dyDescent="0.15">
      <c r="A807" s="81"/>
      <c r="B807" s="128"/>
      <c r="C807" s="81"/>
      <c r="D807" s="81"/>
      <c r="E807" s="81"/>
      <c r="F807" s="81"/>
      <c r="G807" s="81"/>
      <c r="H807" s="81"/>
      <c r="I807" s="129"/>
      <c r="J807" s="81"/>
      <c r="K807" s="130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</row>
    <row r="808" spans="1:28" ht="13" x14ac:dyDescent="0.15">
      <c r="A808" s="81"/>
      <c r="B808" s="128"/>
      <c r="C808" s="81"/>
      <c r="D808" s="81"/>
      <c r="E808" s="81"/>
      <c r="F808" s="81"/>
      <c r="G808" s="81"/>
      <c r="H808" s="81"/>
      <c r="I808" s="129"/>
      <c r="J808" s="81"/>
      <c r="K808" s="130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</row>
    <row r="809" spans="1:28" ht="13" x14ac:dyDescent="0.15">
      <c r="A809" s="81"/>
      <c r="B809" s="128"/>
      <c r="C809" s="81"/>
      <c r="D809" s="81"/>
      <c r="E809" s="81"/>
      <c r="F809" s="81"/>
      <c r="G809" s="81"/>
      <c r="H809" s="81"/>
      <c r="I809" s="129"/>
      <c r="J809" s="81"/>
      <c r="K809" s="130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</row>
    <row r="810" spans="1:28" ht="13" x14ac:dyDescent="0.15">
      <c r="A810" s="81"/>
      <c r="B810" s="128"/>
      <c r="C810" s="81"/>
      <c r="D810" s="81"/>
      <c r="E810" s="81"/>
      <c r="F810" s="81"/>
      <c r="G810" s="81"/>
      <c r="H810" s="81"/>
      <c r="I810" s="129"/>
      <c r="J810" s="81"/>
      <c r="K810" s="130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</row>
    <row r="811" spans="1:28" ht="13" x14ac:dyDescent="0.15">
      <c r="A811" s="81"/>
      <c r="B811" s="128"/>
      <c r="C811" s="81"/>
      <c r="D811" s="81"/>
      <c r="E811" s="81"/>
      <c r="F811" s="81"/>
      <c r="G811" s="81"/>
      <c r="H811" s="81"/>
      <c r="I811" s="129"/>
      <c r="J811" s="81"/>
      <c r="K811" s="130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</row>
    <row r="812" spans="1:28" ht="13" x14ac:dyDescent="0.15">
      <c r="A812" s="81"/>
      <c r="B812" s="128"/>
      <c r="C812" s="81"/>
      <c r="D812" s="81"/>
      <c r="E812" s="81"/>
      <c r="F812" s="81"/>
      <c r="G812" s="81"/>
      <c r="H812" s="81"/>
      <c r="I812" s="129"/>
      <c r="J812" s="81"/>
      <c r="K812" s="130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</row>
    <row r="813" spans="1:28" ht="13" x14ac:dyDescent="0.15">
      <c r="A813" s="81"/>
      <c r="B813" s="128"/>
      <c r="C813" s="81"/>
      <c r="D813" s="81"/>
      <c r="E813" s="81"/>
      <c r="F813" s="81"/>
      <c r="G813" s="81"/>
      <c r="H813" s="81"/>
      <c r="I813" s="129"/>
      <c r="J813" s="81"/>
      <c r="K813" s="130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</row>
    <row r="814" spans="1:28" ht="13" x14ac:dyDescent="0.15">
      <c r="A814" s="81"/>
      <c r="B814" s="128"/>
      <c r="C814" s="81"/>
      <c r="D814" s="81"/>
      <c r="E814" s="81"/>
      <c r="F814" s="81"/>
      <c r="G814" s="81"/>
      <c r="H814" s="81"/>
      <c r="I814" s="129"/>
      <c r="J814" s="81"/>
      <c r="K814" s="130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</row>
    <row r="815" spans="1:28" ht="13" x14ac:dyDescent="0.15">
      <c r="A815" s="81"/>
      <c r="B815" s="128"/>
      <c r="C815" s="81"/>
      <c r="D815" s="81"/>
      <c r="E815" s="81"/>
      <c r="F815" s="81"/>
      <c r="G815" s="81"/>
      <c r="H815" s="81"/>
      <c r="I815" s="129"/>
      <c r="J815" s="81"/>
      <c r="K815" s="130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</row>
    <row r="816" spans="1:28" ht="13" x14ac:dyDescent="0.15">
      <c r="A816" s="81"/>
      <c r="B816" s="128"/>
      <c r="C816" s="81"/>
      <c r="D816" s="81"/>
      <c r="E816" s="81"/>
      <c r="F816" s="81"/>
      <c r="G816" s="81"/>
      <c r="H816" s="81"/>
      <c r="I816" s="129"/>
      <c r="J816" s="81"/>
      <c r="K816" s="130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</row>
    <row r="817" spans="1:28" ht="13" x14ac:dyDescent="0.15">
      <c r="A817" s="81"/>
      <c r="B817" s="128"/>
      <c r="C817" s="81"/>
      <c r="D817" s="81"/>
      <c r="E817" s="81"/>
      <c r="F817" s="81"/>
      <c r="G817" s="81"/>
      <c r="H817" s="81"/>
      <c r="I817" s="129"/>
      <c r="J817" s="81"/>
      <c r="K817" s="130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</row>
    <row r="818" spans="1:28" ht="13" x14ac:dyDescent="0.15">
      <c r="A818" s="81"/>
      <c r="B818" s="128"/>
      <c r="C818" s="81"/>
      <c r="D818" s="81"/>
      <c r="E818" s="81"/>
      <c r="F818" s="81"/>
      <c r="G818" s="81"/>
      <c r="H818" s="81"/>
      <c r="I818" s="129"/>
      <c r="J818" s="81"/>
      <c r="K818" s="130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</row>
    <row r="819" spans="1:28" ht="13" x14ac:dyDescent="0.15">
      <c r="A819" s="81"/>
      <c r="B819" s="128"/>
      <c r="C819" s="81"/>
      <c r="D819" s="81"/>
      <c r="E819" s="81"/>
      <c r="F819" s="81"/>
      <c r="G819" s="81"/>
      <c r="H819" s="81"/>
      <c r="I819" s="129"/>
      <c r="J819" s="81"/>
      <c r="K819" s="130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</row>
    <row r="820" spans="1:28" ht="13" x14ac:dyDescent="0.15">
      <c r="A820" s="81"/>
      <c r="B820" s="128"/>
      <c r="C820" s="81"/>
      <c r="D820" s="81"/>
      <c r="E820" s="81"/>
      <c r="F820" s="81"/>
      <c r="G820" s="81"/>
      <c r="H820" s="81"/>
      <c r="I820" s="129"/>
      <c r="J820" s="81"/>
      <c r="K820" s="130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</row>
    <row r="821" spans="1:28" ht="13" x14ac:dyDescent="0.15">
      <c r="A821" s="81"/>
      <c r="B821" s="128"/>
      <c r="C821" s="81"/>
      <c r="D821" s="81"/>
      <c r="E821" s="81"/>
      <c r="F821" s="81"/>
      <c r="G821" s="81"/>
      <c r="H821" s="81"/>
      <c r="I821" s="129"/>
      <c r="J821" s="81"/>
      <c r="K821" s="130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</row>
    <row r="822" spans="1:28" ht="13" x14ac:dyDescent="0.15">
      <c r="A822" s="81"/>
      <c r="B822" s="128"/>
      <c r="C822" s="81"/>
      <c r="D822" s="81"/>
      <c r="E822" s="81"/>
      <c r="F822" s="81"/>
      <c r="G822" s="81"/>
      <c r="H822" s="81"/>
      <c r="I822" s="129"/>
      <c r="J822" s="81"/>
      <c r="K822" s="130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</row>
    <row r="823" spans="1:28" ht="13" x14ac:dyDescent="0.15">
      <c r="A823" s="81"/>
      <c r="B823" s="128"/>
      <c r="C823" s="81"/>
      <c r="D823" s="81"/>
      <c r="E823" s="81"/>
      <c r="F823" s="81"/>
      <c r="G823" s="81"/>
      <c r="H823" s="81"/>
      <c r="I823" s="129"/>
      <c r="J823" s="81"/>
      <c r="K823" s="130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</row>
    <row r="824" spans="1:28" ht="13" x14ac:dyDescent="0.15">
      <c r="A824" s="81"/>
      <c r="B824" s="128"/>
      <c r="C824" s="81"/>
      <c r="D824" s="81"/>
      <c r="E824" s="81"/>
      <c r="F824" s="81"/>
      <c r="G824" s="81"/>
      <c r="H824" s="81"/>
      <c r="I824" s="129"/>
      <c r="J824" s="81"/>
      <c r="K824" s="130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</row>
    <row r="825" spans="1:28" ht="13" x14ac:dyDescent="0.15">
      <c r="A825" s="81"/>
      <c r="B825" s="128"/>
      <c r="C825" s="81"/>
      <c r="D825" s="81"/>
      <c r="E825" s="81"/>
      <c r="F825" s="81"/>
      <c r="G825" s="81"/>
      <c r="H825" s="81"/>
      <c r="I825" s="129"/>
      <c r="J825" s="81"/>
      <c r="K825" s="130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</row>
    <row r="826" spans="1:28" ht="13" x14ac:dyDescent="0.15">
      <c r="A826" s="81"/>
      <c r="B826" s="128"/>
      <c r="C826" s="81"/>
      <c r="D826" s="81"/>
      <c r="E826" s="81"/>
      <c r="F826" s="81"/>
      <c r="G826" s="81"/>
      <c r="H826" s="81"/>
      <c r="I826" s="129"/>
      <c r="J826" s="81"/>
      <c r="K826" s="130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</row>
    <row r="827" spans="1:28" ht="13" x14ac:dyDescent="0.15">
      <c r="A827" s="81"/>
      <c r="B827" s="128"/>
      <c r="C827" s="81"/>
      <c r="D827" s="81"/>
      <c r="E827" s="81"/>
      <c r="F827" s="81"/>
      <c r="G827" s="81"/>
      <c r="H827" s="81"/>
      <c r="I827" s="129"/>
      <c r="J827" s="81"/>
      <c r="K827" s="130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</row>
    <row r="828" spans="1:28" ht="13" x14ac:dyDescent="0.15">
      <c r="A828" s="81"/>
      <c r="B828" s="128"/>
      <c r="C828" s="81"/>
      <c r="D828" s="81"/>
      <c r="E828" s="81"/>
      <c r="F828" s="81"/>
      <c r="G828" s="81"/>
      <c r="H828" s="81"/>
      <c r="I828" s="129"/>
      <c r="J828" s="81"/>
      <c r="K828" s="130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</row>
    <row r="829" spans="1:28" ht="13" x14ac:dyDescent="0.15">
      <c r="A829" s="81"/>
      <c r="B829" s="128"/>
      <c r="C829" s="81"/>
      <c r="D829" s="81"/>
      <c r="E829" s="81"/>
      <c r="F829" s="81"/>
      <c r="G829" s="81"/>
      <c r="H829" s="81"/>
      <c r="I829" s="129"/>
      <c r="J829" s="81"/>
      <c r="K829" s="130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</row>
    <row r="830" spans="1:28" ht="13" x14ac:dyDescent="0.15">
      <c r="A830" s="81"/>
      <c r="B830" s="128"/>
      <c r="C830" s="81"/>
      <c r="D830" s="81"/>
      <c r="E830" s="81"/>
      <c r="F830" s="81"/>
      <c r="G830" s="81"/>
      <c r="H830" s="81"/>
      <c r="I830" s="129"/>
      <c r="J830" s="81"/>
      <c r="K830" s="130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</row>
    <row r="831" spans="1:28" ht="13" x14ac:dyDescent="0.15">
      <c r="A831" s="81"/>
      <c r="B831" s="128"/>
      <c r="C831" s="81"/>
      <c r="D831" s="81"/>
      <c r="E831" s="81"/>
      <c r="F831" s="81"/>
      <c r="G831" s="81"/>
      <c r="H831" s="81"/>
      <c r="I831" s="129"/>
      <c r="J831" s="81"/>
      <c r="K831" s="130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</row>
    <row r="832" spans="1:28" ht="13" x14ac:dyDescent="0.15">
      <c r="A832" s="81"/>
      <c r="B832" s="128"/>
      <c r="C832" s="81"/>
      <c r="D832" s="81"/>
      <c r="E832" s="81"/>
      <c r="F832" s="81"/>
      <c r="G832" s="81"/>
      <c r="H832" s="81"/>
      <c r="I832" s="129"/>
      <c r="J832" s="81"/>
      <c r="K832" s="130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</row>
    <row r="833" spans="1:28" ht="13" x14ac:dyDescent="0.15">
      <c r="A833" s="81"/>
      <c r="B833" s="128"/>
      <c r="C833" s="81"/>
      <c r="D833" s="81"/>
      <c r="E833" s="81"/>
      <c r="F833" s="81"/>
      <c r="G833" s="81"/>
      <c r="H833" s="81"/>
      <c r="I833" s="129"/>
      <c r="J833" s="81"/>
      <c r="K833" s="130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</row>
    <row r="834" spans="1:28" ht="13" x14ac:dyDescent="0.15">
      <c r="A834" s="81"/>
      <c r="B834" s="128"/>
      <c r="C834" s="81"/>
      <c r="D834" s="81"/>
      <c r="E834" s="81"/>
      <c r="F834" s="81"/>
      <c r="G834" s="81"/>
      <c r="H834" s="81"/>
      <c r="I834" s="129"/>
      <c r="J834" s="81"/>
      <c r="K834" s="130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</row>
    <row r="835" spans="1:28" ht="13" x14ac:dyDescent="0.15">
      <c r="A835" s="81"/>
      <c r="B835" s="128"/>
      <c r="C835" s="81"/>
      <c r="D835" s="81"/>
      <c r="E835" s="81"/>
      <c r="F835" s="81"/>
      <c r="G835" s="81"/>
      <c r="H835" s="81"/>
      <c r="I835" s="129"/>
      <c r="J835" s="81"/>
      <c r="K835" s="130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</row>
    <row r="836" spans="1:28" ht="13" x14ac:dyDescent="0.15">
      <c r="A836" s="81"/>
      <c r="B836" s="128"/>
      <c r="C836" s="81"/>
      <c r="D836" s="81"/>
      <c r="E836" s="81"/>
      <c r="F836" s="81"/>
      <c r="G836" s="81"/>
      <c r="H836" s="81"/>
      <c r="I836" s="129"/>
      <c r="J836" s="81"/>
      <c r="K836" s="130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</row>
    <row r="837" spans="1:28" ht="13" x14ac:dyDescent="0.15">
      <c r="A837" s="81"/>
      <c r="B837" s="128"/>
      <c r="C837" s="81"/>
      <c r="D837" s="81"/>
      <c r="E837" s="81"/>
      <c r="F837" s="81"/>
      <c r="G837" s="81"/>
      <c r="H837" s="81"/>
      <c r="I837" s="129"/>
      <c r="J837" s="81"/>
      <c r="K837" s="130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</row>
    <row r="838" spans="1:28" ht="13" x14ac:dyDescent="0.15">
      <c r="A838" s="81"/>
      <c r="B838" s="128"/>
      <c r="C838" s="81"/>
      <c r="D838" s="81"/>
      <c r="E838" s="81"/>
      <c r="F838" s="81"/>
      <c r="G838" s="81"/>
      <c r="H838" s="81"/>
      <c r="I838" s="129"/>
      <c r="J838" s="81"/>
      <c r="K838" s="130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</row>
    <row r="839" spans="1:28" ht="13" x14ac:dyDescent="0.15">
      <c r="A839" s="81"/>
      <c r="B839" s="128"/>
      <c r="C839" s="81"/>
      <c r="D839" s="81"/>
      <c r="E839" s="81"/>
      <c r="F839" s="81"/>
      <c r="G839" s="81"/>
      <c r="H839" s="81"/>
      <c r="I839" s="129"/>
      <c r="J839" s="81"/>
      <c r="K839" s="130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</row>
    <row r="840" spans="1:28" ht="13" x14ac:dyDescent="0.15">
      <c r="A840" s="81"/>
      <c r="B840" s="128"/>
      <c r="C840" s="81"/>
      <c r="D840" s="81"/>
      <c r="E840" s="81"/>
      <c r="F840" s="81"/>
      <c r="G840" s="81"/>
      <c r="H840" s="81"/>
      <c r="I840" s="129"/>
      <c r="J840" s="81"/>
      <c r="K840" s="130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</row>
    <row r="841" spans="1:28" ht="13" x14ac:dyDescent="0.15">
      <c r="A841" s="81"/>
      <c r="B841" s="128"/>
      <c r="C841" s="81"/>
      <c r="D841" s="81"/>
      <c r="E841" s="81"/>
      <c r="F841" s="81"/>
      <c r="G841" s="81"/>
      <c r="H841" s="81"/>
      <c r="I841" s="129"/>
      <c r="J841" s="81"/>
      <c r="K841" s="130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</row>
    <row r="842" spans="1:28" ht="13" x14ac:dyDescent="0.15">
      <c r="A842" s="81"/>
      <c r="B842" s="128"/>
      <c r="C842" s="81"/>
      <c r="D842" s="81"/>
      <c r="E842" s="81"/>
      <c r="F842" s="81"/>
      <c r="G842" s="81"/>
      <c r="H842" s="81"/>
      <c r="I842" s="129"/>
      <c r="J842" s="81"/>
      <c r="K842" s="130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</row>
    <row r="843" spans="1:28" ht="13" x14ac:dyDescent="0.15">
      <c r="A843" s="81"/>
      <c r="B843" s="128"/>
      <c r="C843" s="81"/>
      <c r="D843" s="81"/>
      <c r="E843" s="81"/>
      <c r="F843" s="81"/>
      <c r="G843" s="81"/>
      <c r="H843" s="81"/>
      <c r="I843" s="129"/>
      <c r="J843" s="81"/>
      <c r="K843" s="130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</row>
    <row r="844" spans="1:28" ht="13" x14ac:dyDescent="0.15">
      <c r="A844" s="81"/>
      <c r="B844" s="128"/>
      <c r="C844" s="81"/>
      <c r="D844" s="81"/>
      <c r="E844" s="81"/>
      <c r="F844" s="81"/>
      <c r="G844" s="81"/>
      <c r="H844" s="81"/>
      <c r="I844" s="129"/>
      <c r="J844" s="81"/>
      <c r="K844" s="130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</row>
    <row r="845" spans="1:28" ht="13" x14ac:dyDescent="0.15">
      <c r="A845" s="81"/>
      <c r="B845" s="128"/>
      <c r="C845" s="81"/>
      <c r="D845" s="81"/>
      <c r="E845" s="81"/>
      <c r="F845" s="81"/>
      <c r="G845" s="81"/>
      <c r="H845" s="81"/>
      <c r="I845" s="129"/>
      <c r="J845" s="81"/>
      <c r="K845" s="130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</row>
    <row r="846" spans="1:28" ht="13" x14ac:dyDescent="0.15">
      <c r="A846" s="81"/>
      <c r="B846" s="128"/>
      <c r="C846" s="81"/>
      <c r="D846" s="81"/>
      <c r="E846" s="81"/>
      <c r="F846" s="81"/>
      <c r="G846" s="81"/>
      <c r="H846" s="81"/>
      <c r="I846" s="129"/>
      <c r="J846" s="81"/>
      <c r="K846" s="130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</row>
    <row r="847" spans="1:28" ht="13" x14ac:dyDescent="0.15">
      <c r="A847" s="81"/>
      <c r="B847" s="128"/>
      <c r="C847" s="81"/>
      <c r="D847" s="81"/>
      <c r="E847" s="81"/>
      <c r="F847" s="81"/>
      <c r="G847" s="81"/>
      <c r="H847" s="81"/>
      <c r="I847" s="129"/>
      <c r="J847" s="81"/>
      <c r="K847" s="130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</row>
    <row r="848" spans="1:28" ht="13" x14ac:dyDescent="0.15">
      <c r="A848" s="81"/>
      <c r="B848" s="128"/>
      <c r="C848" s="81"/>
      <c r="D848" s="81"/>
      <c r="E848" s="81"/>
      <c r="F848" s="81"/>
      <c r="G848" s="81"/>
      <c r="H848" s="81"/>
      <c r="I848" s="129"/>
      <c r="J848" s="81"/>
      <c r="K848" s="130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</row>
    <row r="849" spans="1:28" ht="13" x14ac:dyDescent="0.15">
      <c r="A849" s="81"/>
      <c r="B849" s="128"/>
      <c r="C849" s="81"/>
      <c r="D849" s="81"/>
      <c r="E849" s="81"/>
      <c r="F849" s="81"/>
      <c r="G849" s="81"/>
      <c r="H849" s="81"/>
      <c r="I849" s="129"/>
      <c r="J849" s="81"/>
      <c r="K849" s="130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</row>
    <row r="850" spans="1:28" ht="13" x14ac:dyDescent="0.15">
      <c r="A850" s="81"/>
      <c r="B850" s="128"/>
      <c r="C850" s="81"/>
      <c r="D850" s="81"/>
      <c r="E850" s="81"/>
      <c r="F850" s="81"/>
      <c r="G850" s="81"/>
      <c r="H850" s="81"/>
      <c r="I850" s="129"/>
      <c r="J850" s="81"/>
      <c r="K850" s="130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</row>
    <row r="851" spans="1:28" ht="13" x14ac:dyDescent="0.15">
      <c r="A851" s="81"/>
      <c r="B851" s="128"/>
      <c r="C851" s="81"/>
      <c r="D851" s="81"/>
      <c r="E851" s="81"/>
      <c r="F851" s="81"/>
      <c r="G851" s="81"/>
      <c r="H851" s="81"/>
      <c r="I851" s="129"/>
      <c r="J851" s="81"/>
      <c r="K851" s="130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</row>
    <row r="852" spans="1:28" ht="13" x14ac:dyDescent="0.15">
      <c r="A852" s="81"/>
      <c r="B852" s="128"/>
      <c r="C852" s="81"/>
      <c r="D852" s="81"/>
      <c r="E852" s="81"/>
      <c r="F852" s="81"/>
      <c r="G852" s="81"/>
      <c r="H852" s="81"/>
      <c r="I852" s="129"/>
      <c r="J852" s="81"/>
      <c r="K852" s="130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</row>
    <row r="853" spans="1:28" ht="13" x14ac:dyDescent="0.15">
      <c r="A853" s="81"/>
      <c r="B853" s="128"/>
      <c r="C853" s="81"/>
      <c r="D853" s="81"/>
      <c r="E853" s="81"/>
      <c r="F853" s="81"/>
      <c r="G853" s="81"/>
      <c r="H853" s="81"/>
      <c r="I853" s="129"/>
      <c r="J853" s="81"/>
      <c r="K853" s="130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</row>
    <row r="854" spans="1:28" ht="13" x14ac:dyDescent="0.15">
      <c r="A854" s="81"/>
      <c r="B854" s="128"/>
      <c r="C854" s="81"/>
      <c r="D854" s="81"/>
      <c r="E854" s="81"/>
      <c r="F854" s="81"/>
      <c r="G854" s="81"/>
      <c r="H854" s="81"/>
      <c r="I854" s="129"/>
      <c r="J854" s="81"/>
      <c r="K854" s="130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</row>
    <row r="855" spans="1:28" ht="13" x14ac:dyDescent="0.15">
      <c r="A855" s="81"/>
      <c r="B855" s="128"/>
      <c r="C855" s="81"/>
      <c r="D855" s="81"/>
      <c r="E855" s="81"/>
      <c r="F855" s="81"/>
      <c r="G855" s="81"/>
      <c r="H855" s="81"/>
      <c r="I855" s="129"/>
      <c r="J855" s="81"/>
      <c r="K855" s="130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</row>
    <row r="856" spans="1:28" ht="13" x14ac:dyDescent="0.15">
      <c r="A856" s="81"/>
      <c r="B856" s="128"/>
      <c r="C856" s="81"/>
      <c r="D856" s="81"/>
      <c r="E856" s="81"/>
      <c r="F856" s="81"/>
      <c r="G856" s="81"/>
      <c r="H856" s="81"/>
      <c r="I856" s="129"/>
      <c r="J856" s="81"/>
      <c r="K856" s="130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</row>
    <row r="857" spans="1:28" ht="13" x14ac:dyDescent="0.15">
      <c r="A857" s="81"/>
      <c r="B857" s="128"/>
      <c r="C857" s="81"/>
      <c r="D857" s="81"/>
      <c r="E857" s="81"/>
      <c r="F857" s="81"/>
      <c r="G857" s="81"/>
      <c r="H857" s="81"/>
      <c r="I857" s="129"/>
      <c r="J857" s="81"/>
      <c r="K857" s="130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</row>
    <row r="858" spans="1:28" ht="13" x14ac:dyDescent="0.15">
      <c r="A858" s="81"/>
      <c r="B858" s="128"/>
      <c r="C858" s="81"/>
      <c r="D858" s="81"/>
      <c r="E858" s="81"/>
      <c r="F858" s="81"/>
      <c r="G858" s="81"/>
      <c r="H858" s="81"/>
      <c r="I858" s="129"/>
      <c r="J858" s="81"/>
      <c r="K858" s="130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</row>
    <row r="859" spans="1:28" ht="13" x14ac:dyDescent="0.15">
      <c r="A859" s="81"/>
      <c r="B859" s="128"/>
      <c r="C859" s="81"/>
      <c r="D859" s="81"/>
      <c r="E859" s="81"/>
      <c r="F859" s="81"/>
      <c r="G859" s="81"/>
      <c r="H859" s="81"/>
      <c r="I859" s="129"/>
      <c r="J859" s="81"/>
      <c r="K859" s="130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</row>
    <row r="860" spans="1:28" ht="13" x14ac:dyDescent="0.15">
      <c r="A860" s="81"/>
      <c r="B860" s="128"/>
      <c r="C860" s="81"/>
      <c r="D860" s="81"/>
      <c r="E860" s="81"/>
      <c r="F860" s="81"/>
      <c r="G860" s="81"/>
      <c r="H860" s="81"/>
      <c r="I860" s="129"/>
      <c r="J860" s="81"/>
      <c r="K860" s="130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</row>
    <row r="861" spans="1:28" ht="13" x14ac:dyDescent="0.15">
      <c r="A861" s="81"/>
      <c r="B861" s="128"/>
      <c r="C861" s="81"/>
      <c r="D861" s="81"/>
      <c r="E861" s="81"/>
      <c r="F861" s="81"/>
      <c r="G861" s="81"/>
      <c r="H861" s="81"/>
      <c r="I861" s="129"/>
      <c r="J861" s="81"/>
      <c r="K861" s="130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</row>
    <row r="862" spans="1:28" ht="13" x14ac:dyDescent="0.15">
      <c r="A862" s="81"/>
      <c r="B862" s="128"/>
      <c r="C862" s="81"/>
      <c r="D862" s="81"/>
      <c r="E862" s="81"/>
      <c r="F862" s="81"/>
      <c r="G862" s="81"/>
      <c r="H862" s="81"/>
      <c r="I862" s="129"/>
      <c r="J862" s="81"/>
      <c r="K862" s="130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</row>
    <row r="863" spans="1:28" ht="13" x14ac:dyDescent="0.15">
      <c r="A863" s="81"/>
      <c r="B863" s="128"/>
      <c r="C863" s="81"/>
      <c r="D863" s="81"/>
      <c r="E863" s="81"/>
      <c r="F863" s="81"/>
      <c r="G863" s="81"/>
      <c r="H863" s="81"/>
      <c r="I863" s="129"/>
      <c r="J863" s="81"/>
      <c r="K863" s="130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</row>
    <row r="864" spans="1:28" ht="13" x14ac:dyDescent="0.15">
      <c r="A864" s="81"/>
      <c r="B864" s="128"/>
      <c r="C864" s="81"/>
      <c r="D864" s="81"/>
      <c r="E864" s="81"/>
      <c r="F864" s="81"/>
      <c r="G864" s="81"/>
      <c r="H864" s="81"/>
      <c r="I864" s="129"/>
      <c r="J864" s="81"/>
      <c r="K864" s="130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</row>
    <row r="865" spans="1:28" ht="13" x14ac:dyDescent="0.15">
      <c r="A865" s="81"/>
      <c r="B865" s="128"/>
      <c r="C865" s="81"/>
      <c r="D865" s="81"/>
      <c r="E865" s="81"/>
      <c r="F865" s="81"/>
      <c r="G865" s="81"/>
      <c r="H865" s="81"/>
      <c r="I865" s="129"/>
      <c r="J865" s="81"/>
      <c r="K865" s="130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</row>
    <row r="866" spans="1:28" ht="13" x14ac:dyDescent="0.15">
      <c r="A866" s="81"/>
      <c r="B866" s="128"/>
      <c r="C866" s="81"/>
      <c r="D866" s="81"/>
      <c r="E866" s="81"/>
      <c r="F866" s="81"/>
      <c r="G866" s="81"/>
      <c r="H866" s="81"/>
      <c r="I866" s="129"/>
      <c r="J866" s="81"/>
      <c r="K866" s="130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</row>
    <row r="867" spans="1:28" ht="13" x14ac:dyDescent="0.15">
      <c r="A867" s="81"/>
      <c r="B867" s="128"/>
      <c r="C867" s="81"/>
      <c r="D867" s="81"/>
      <c r="E867" s="81"/>
      <c r="F867" s="81"/>
      <c r="G867" s="81"/>
      <c r="H867" s="81"/>
      <c r="I867" s="129"/>
      <c r="J867" s="81"/>
      <c r="K867" s="130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</row>
    <row r="868" spans="1:28" ht="13" x14ac:dyDescent="0.15">
      <c r="A868" s="81"/>
      <c r="B868" s="128"/>
      <c r="C868" s="81"/>
      <c r="D868" s="81"/>
      <c r="E868" s="81"/>
      <c r="F868" s="81"/>
      <c r="G868" s="81"/>
      <c r="H868" s="81"/>
      <c r="I868" s="129"/>
      <c r="J868" s="81"/>
      <c r="K868" s="130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</row>
    <row r="869" spans="1:28" ht="13" x14ac:dyDescent="0.15">
      <c r="A869" s="81"/>
      <c r="B869" s="128"/>
      <c r="C869" s="81"/>
      <c r="D869" s="81"/>
      <c r="E869" s="81"/>
      <c r="F869" s="81"/>
      <c r="G869" s="81"/>
      <c r="H869" s="81"/>
      <c r="I869" s="129"/>
      <c r="J869" s="81"/>
      <c r="K869" s="130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</row>
    <row r="870" spans="1:28" ht="13" x14ac:dyDescent="0.15">
      <c r="A870" s="81"/>
      <c r="B870" s="128"/>
      <c r="C870" s="81"/>
      <c r="D870" s="81"/>
      <c r="E870" s="81"/>
      <c r="F870" s="81"/>
      <c r="G870" s="81"/>
      <c r="H870" s="81"/>
      <c r="I870" s="129"/>
      <c r="J870" s="81"/>
      <c r="K870" s="130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</row>
    <row r="871" spans="1:28" ht="13" x14ac:dyDescent="0.15">
      <c r="A871" s="81"/>
      <c r="B871" s="128"/>
      <c r="C871" s="81"/>
      <c r="D871" s="81"/>
      <c r="E871" s="81"/>
      <c r="F871" s="81"/>
      <c r="G871" s="81"/>
      <c r="H871" s="81"/>
      <c r="I871" s="129"/>
      <c r="J871" s="81"/>
      <c r="K871" s="130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</row>
    <row r="872" spans="1:28" ht="13" x14ac:dyDescent="0.15">
      <c r="A872" s="81"/>
      <c r="B872" s="128"/>
      <c r="C872" s="81"/>
      <c r="D872" s="81"/>
      <c r="E872" s="81"/>
      <c r="F872" s="81"/>
      <c r="G872" s="81"/>
      <c r="H872" s="81"/>
      <c r="I872" s="129"/>
      <c r="J872" s="81"/>
      <c r="K872" s="130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</row>
    <row r="873" spans="1:28" ht="13" x14ac:dyDescent="0.15">
      <c r="A873" s="81"/>
      <c r="B873" s="128"/>
      <c r="C873" s="81"/>
      <c r="D873" s="81"/>
      <c r="E873" s="81"/>
      <c r="F873" s="81"/>
      <c r="G873" s="81"/>
      <c r="H873" s="81"/>
      <c r="I873" s="129"/>
      <c r="J873" s="81"/>
      <c r="K873" s="130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</row>
    <row r="874" spans="1:28" ht="13" x14ac:dyDescent="0.15">
      <c r="A874" s="81"/>
      <c r="B874" s="128"/>
      <c r="C874" s="81"/>
      <c r="D874" s="81"/>
      <c r="E874" s="81"/>
      <c r="F874" s="81"/>
      <c r="G874" s="81"/>
      <c r="H874" s="81"/>
      <c r="I874" s="129"/>
      <c r="J874" s="81"/>
      <c r="K874" s="130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</row>
    <row r="875" spans="1:28" ht="13" x14ac:dyDescent="0.15">
      <c r="A875" s="81"/>
      <c r="B875" s="128"/>
      <c r="C875" s="81"/>
      <c r="D875" s="81"/>
      <c r="E875" s="81"/>
      <c r="F875" s="81"/>
      <c r="G875" s="81"/>
      <c r="H875" s="81"/>
      <c r="I875" s="129"/>
      <c r="J875" s="81"/>
      <c r="K875" s="130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</row>
    <row r="876" spans="1:28" ht="13" x14ac:dyDescent="0.15">
      <c r="A876" s="81"/>
      <c r="B876" s="128"/>
      <c r="C876" s="81"/>
      <c r="D876" s="81"/>
      <c r="E876" s="81"/>
      <c r="F876" s="81"/>
      <c r="G876" s="81"/>
      <c r="H876" s="81"/>
      <c r="I876" s="129"/>
      <c r="J876" s="81"/>
      <c r="K876" s="130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</row>
    <row r="877" spans="1:28" ht="13" x14ac:dyDescent="0.15">
      <c r="A877" s="81"/>
      <c r="B877" s="128"/>
      <c r="C877" s="81"/>
      <c r="D877" s="81"/>
      <c r="E877" s="81"/>
      <c r="F877" s="81"/>
      <c r="G877" s="81"/>
      <c r="H877" s="81"/>
      <c r="I877" s="129"/>
      <c r="J877" s="81"/>
      <c r="K877" s="130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</row>
    <row r="878" spans="1:28" ht="13" x14ac:dyDescent="0.15">
      <c r="A878" s="81"/>
      <c r="B878" s="128"/>
      <c r="C878" s="81"/>
      <c r="D878" s="81"/>
      <c r="E878" s="81"/>
      <c r="F878" s="81"/>
      <c r="G878" s="81"/>
      <c r="H878" s="81"/>
      <c r="I878" s="129"/>
      <c r="J878" s="81"/>
      <c r="K878" s="130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</row>
    <row r="879" spans="1:28" ht="13" x14ac:dyDescent="0.15">
      <c r="A879" s="81"/>
      <c r="B879" s="128"/>
      <c r="C879" s="81"/>
      <c r="D879" s="81"/>
      <c r="E879" s="81"/>
      <c r="F879" s="81"/>
      <c r="G879" s="81"/>
      <c r="H879" s="81"/>
      <c r="I879" s="129"/>
      <c r="J879" s="81"/>
      <c r="K879" s="130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</row>
    <row r="880" spans="1:28" ht="13" x14ac:dyDescent="0.15">
      <c r="A880" s="81"/>
      <c r="B880" s="128"/>
      <c r="C880" s="81"/>
      <c r="D880" s="81"/>
      <c r="E880" s="81"/>
      <c r="F880" s="81"/>
      <c r="G880" s="81"/>
      <c r="H880" s="81"/>
      <c r="I880" s="129"/>
      <c r="J880" s="81"/>
      <c r="K880" s="130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</row>
    <row r="881" spans="1:28" ht="13" x14ac:dyDescent="0.15">
      <c r="A881" s="81"/>
      <c r="B881" s="128"/>
      <c r="C881" s="81"/>
      <c r="D881" s="81"/>
      <c r="E881" s="81"/>
      <c r="F881" s="81"/>
      <c r="G881" s="81"/>
      <c r="H881" s="81"/>
      <c r="I881" s="129"/>
      <c r="J881" s="81"/>
      <c r="K881" s="130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</row>
    <row r="882" spans="1:28" ht="13" x14ac:dyDescent="0.15">
      <c r="A882" s="81"/>
      <c r="B882" s="128"/>
      <c r="C882" s="81"/>
      <c r="D882" s="81"/>
      <c r="E882" s="81"/>
      <c r="F882" s="81"/>
      <c r="G882" s="81"/>
      <c r="H882" s="81"/>
      <c r="I882" s="129"/>
      <c r="J882" s="81"/>
      <c r="K882" s="130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</row>
    <row r="883" spans="1:28" ht="13" x14ac:dyDescent="0.15">
      <c r="A883" s="81"/>
      <c r="B883" s="128"/>
      <c r="C883" s="81"/>
      <c r="D883" s="81"/>
      <c r="E883" s="81"/>
      <c r="F883" s="81"/>
      <c r="G883" s="81"/>
      <c r="H883" s="81"/>
      <c r="I883" s="129"/>
      <c r="J883" s="81"/>
      <c r="K883" s="130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</row>
    <row r="884" spans="1:28" ht="13" x14ac:dyDescent="0.15">
      <c r="A884" s="81"/>
      <c r="B884" s="128"/>
      <c r="C884" s="81"/>
      <c r="D884" s="81"/>
      <c r="E884" s="81"/>
      <c r="F884" s="81"/>
      <c r="G884" s="81"/>
      <c r="H884" s="81"/>
      <c r="I884" s="129"/>
      <c r="J884" s="81"/>
      <c r="K884" s="130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</row>
    <row r="885" spans="1:28" ht="13" x14ac:dyDescent="0.15">
      <c r="A885" s="81"/>
      <c r="B885" s="128"/>
      <c r="C885" s="81"/>
      <c r="D885" s="81"/>
      <c r="E885" s="81"/>
      <c r="F885" s="81"/>
      <c r="G885" s="81"/>
      <c r="H885" s="81"/>
      <c r="I885" s="129"/>
      <c r="J885" s="81"/>
      <c r="K885" s="130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</row>
    <row r="886" spans="1:28" ht="13" x14ac:dyDescent="0.15">
      <c r="A886" s="81"/>
      <c r="B886" s="128"/>
      <c r="C886" s="81"/>
      <c r="D886" s="81"/>
      <c r="E886" s="81"/>
      <c r="F886" s="81"/>
      <c r="G886" s="81"/>
      <c r="H886" s="81"/>
      <c r="I886" s="129"/>
      <c r="J886" s="81"/>
      <c r="K886" s="130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</row>
    <row r="887" spans="1:28" ht="13" x14ac:dyDescent="0.15">
      <c r="A887" s="81"/>
      <c r="B887" s="128"/>
      <c r="C887" s="81"/>
      <c r="D887" s="81"/>
      <c r="E887" s="81"/>
      <c r="F887" s="81"/>
      <c r="G887" s="81"/>
      <c r="H887" s="81"/>
      <c r="I887" s="129"/>
      <c r="J887" s="81"/>
      <c r="K887" s="130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</row>
    <row r="888" spans="1:28" ht="13" x14ac:dyDescent="0.15">
      <c r="A888" s="81"/>
      <c r="B888" s="128"/>
      <c r="C888" s="81"/>
      <c r="D888" s="81"/>
      <c r="E888" s="81"/>
      <c r="F888" s="81"/>
      <c r="G888" s="81"/>
      <c r="H888" s="81"/>
      <c r="I888" s="129"/>
      <c r="J888" s="81"/>
      <c r="K888" s="130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</row>
    <row r="889" spans="1:28" ht="13" x14ac:dyDescent="0.15">
      <c r="A889" s="81"/>
      <c r="B889" s="128"/>
      <c r="C889" s="81"/>
      <c r="D889" s="81"/>
      <c r="E889" s="81"/>
      <c r="F889" s="81"/>
      <c r="G889" s="81"/>
      <c r="H889" s="81"/>
      <c r="I889" s="129"/>
      <c r="J889" s="81"/>
      <c r="K889" s="130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</row>
    <row r="890" spans="1:28" ht="13" x14ac:dyDescent="0.15">
      <c r="A890" s="81"/>
      <c r="B890" s="128"/>
      <c r="C890" s="81"/>
      <c r="D890" s="81"/>
      <c r="E890" s="81"/>
      <c r="F890" s="81"/>
      <c r="G890" s="81"/>
      <c r="H890" s="81"/>
      <c r="I890" s="129"/>
      <c r="J890" s="81"/>
      <c r="K890" s="130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</row>
    <row r="891" spans="1:28" ht="13" x14ac:dyDescent="0.15">
      <c r="A891" s="81"/>
      <c r="B891" s="128"/>
      <c r="C891" s="81"/>
      <c r="D891" s="81"/>
      <c r="E891" s="81"/>
      <c r="F891" s="81"/>
      <c r="G891" s="81"/>
      <c r="H891" s="81"/>
      <c r="I891" s="129"/>
      <c r="J891" s="81"/>
      <c r="K891" s="130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</row>
    <row r="892" spans="1:28" ht="13" x14ac:dyDescent="0.15">
      <c r="A892" s="81"/>
      <c r="B892" s="128"/>
      <c r="C892" s="81"/>
      <c r="D892" s="81"/>
      <c r="E892" s="81"/>
      <c r="F892" s="81"/>
      <c r="G892" s="81"/>
      <c r="H892" s="81"/>
      <c r="I892" s="129"/>
      <c r="J892" s="81"/>
      <c r="K892" s="130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</row>
    <row r="893" spans="1:28" ht="13" x14ac:dyDescent="0.15">
      <c r="A893" s="81"/>
      <c r="B893" s="128"/>
      <c r="C893" s="81"/>
      <c r="D893" s="81"/>
      <c r="E893" s="81"/>
      <c r="F893" s="81"/>
      <c r="G893" s="81"/>
      <c r="H893" s="81"/>
      <c r="I893" s="129"/>
      <c r="J893" s="81"/>
      <c r="K893" s="130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</row>
    <row r="894" spans="1:28" ht="13" x14ac:dyDescent="0.15">
      <c r="A894" s="81"/>
      <c r="B894" s="128"/>
      <c r="C894" s="81"/>
      <c r="D894" s="81"/>
      <c r="E894" s="81"/>
      <c r="F894" s="81"/>
      <c r="G894" s="81"/>
      <c r="H894" s="81"/>
      <c r="I894" s="129"/>
      <c r="J894" s="81"/>
      <c r="K894" s="130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</row>
    <row r="895" spans="1:28" ht="13" x14ac:dyDescent="0.15">
      <c r="A895" s="81"/>
      <c r="B895" s="128"/>
      <c r="C895" s="81"/>
      <c r="D895" s="81"/>
      <c r="E895" s="81"/>
      <c r="F895" s="81"/>
      <c r="G895" s="81"/>
      <c r="H895" s="81"/>
      <c r="I895" s="129"/>
      <c r="J895" s="81"/>
      <c r="K895" s="130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</row>
    <row r="896" spans="1:28" ht="13" x14ac:dyDescent="0.15">
      <c r="A896" s="81"/>
      <c r="B896" s="128"/>
      <c r="C896" s="81"/>
      <c r="D896" s="81"/>
      <c r="E896" s="81"/>
      <c r="F896" s="81"/>
      <c r="G896" s="81"/>
      <c r="H896" s="81"/>
      <c r="I896" s="129"/>
      <c r="J896" s="81"/>
      <c r="K896" s="130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</row>
    <row r="897" spans="1:28" ht="13" x14ac:dyDescent="0.15">
      <c r="A897" s="81"/>
      <c r="B897" s="128"/>
      <c r="C897" s="81"/>
      <c r="D897" s="81"/>
      <c r="E897" s="81"/>
      <c r="F897" s="81"/>
      <c r="G897" s="81"/>
      <c r="H897" s="81"/>
      <c r="I897" s="129"/>
      <c r="J897" s="81"/>
      <c r="K897" s="130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</row>
    <row r="898" spans="1:28" ht="13" x14ac:dyDescent="0.15">
      <c r="A898" s="81"/>
      <c r="B898" s="128"/>
      <c r="C898" s="81"/>
      <c r="D898" s="81"/>
      <c r="E898" s="81"/>
      <c r="F898" s="81"/>
      <c r="G898" s="81"/>
      <c r="H898" s="81"/>
      <c r="I898" s="129"/>
      <c r="J898" s="81"/>
      <c r="K898" s="130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</row>
    <row r="899" spans="1:28" ht="13" x14ac:dyDescent="0.15">
      <c r="A899" s="81"/>
      <c r="B899" s="128"/>
      <c r="C899" s="81"/>
      <c r="D899" s="81"/>
      <c r="E899" s="81"/>
      <c r="F899" s="81"/>
      <c r="G899" s="81"/>
      <c r="H899" s="81"/>
      <c r="I899" s="129"/>
      <c r="J899" s="81"/>
      <c r="K899" s="130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</row>
    <row r="900" spans="1:28" ht="13" x14ac:dyDescent="0.15">
      <c r="A900" s="81"/>
      <c r="B900" s="128"/>
      <c r="C900" s="81"/>
      <c r="D900" s="81"/>
      <c r="E900" s="81"/>
      <c r="F900" s="81"/>
      <c r="G900" s="81"/>
      <c r="H900" s="81"/>
      <c r="I900" s="129"/>
      <c r="J900" s="81"/>
      <c r="K900" s="130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</row>
    <row r="901" spans="1:28" ht="13" x14ac:dyDescent="0.15">
      <c r="A901" s="81"/>
      <c r="B901" s="128"/>
      <c r="C901" s="81"/>
      <c r="D901" s="81"/>
      <c r="E901" s="81"/>
      <c r="F901" s="81"/>
      <c r="G901" s="81"/>
      <c r="H901" s="81"/>
      <c r="I901" s="129"/>
      <c r="J901" s="81"/>
      <c r="K901" s="130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</row>
    <row r="902" spans="1:28" ht="13" x14ac:dyDescent="0.15">
      <c r="A902" s="81"/>
      <c r="B902" s="128"/>
      <c r="C902" s="81"/>
      <c r="D902" s="81"/>
      <c r="E902" s="81"/>
      <c r="F902" s="81"/>
      <c r="G902" s="81"/>
      <c r="H902" s="81"/>
      <c r="I902" s="129"/>
      <c r="J902" s="81"/>
      <c r="K902" s="130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</row>
    <row r="903" spans="1:28" ht="13" x14ac:dyDescent="0.15">
      <c r="A903" s="81"/>
      <c r="B903" s="128"/>
      <c r="C903" s="81"/>
      <c r="D903" s="81"/>
      <c r="E903" s="81"/>
      <c r="F903" s="81"/>
      <c r="G903" s="81"/>
      <c r="H903" s="81"/>
      <c r="I903" s="129"/>
      <c r="J903" s="81"/>
      <c r="K903" s="130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</row>
    <row r="904" spans="1:28" ht="13" x14ac:dyDescent="0.15">
      <c r="A904" s="81"/>
      <c r="B904" s="128"/>
      <c r="C904" s="81"/>
      <c r="D904" s="81"/>
      <c r="E904" s="81"/>
      <c r="F904" s="81"/>
      <c r="G904" s="81"/>
      <c r="H904" s="81"/>
      <c r="I904" s="129"/>
      <c r="J904" s="81"/>
      <c r="K904" s="130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</row>
    <row r="905" spans="1:28" ht="13" x14ac:dyDescent="0.15">
      <c r="A905" s="81"/>
      <c r="B905" s="128"/>
      <c r="C905" s="81"/>
      <c r="D905" s="81"/>
      <c r="E905" s="81"/>
      <c r="F905" s="81"/>
      <c r="G905" s="81"/>
      <c r="H905" s="81"/>
      <c r="I905" s="129"/>
      <c r="J905" s="81"/>
      <c r="K905" s="130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</row>
    <row r="906" spans="1:28" ht="13" x14ac:dyDescent="0.15">
      <c r="A906" s="81"/>
      <c r="B906" s="128"/>
      <c r="C906" s="81"/>
      <c r="D906" s="81"/>
      <c r="E906" s="81"/>
      <c r="F906" s="81"/>
      <c r="G906" s="81"/>
      <c r="H906" s="81"/>
      <c r="I906" s="129"/>
      <c r="J906" s="81"/>
      <c r="K906" s="130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</row>
    <row r="907" spans="1:28" ht="13" x14ac:dyDescent="0.15">
      <c r="A907" s="81"/>
      <c r="B907" s="128"/>
      <c r="C907" s="81"/>
      <c r="D907" s="81"/>
      <c r="E907" s="81"/>
      <c r="F907" s="81"/>
      <c r="G907" s="81"/>
      <c r="H907" s="81"/>
      <c r="I907" s="129"/>
      <c r="J907" s="81"/>
      <c r="K907" s="130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</row>
    <row r="908" spans="1:28" ht="13" x14ac:dyDescent="0.15">
      <c r="A908" s="81"/>
      <c r="B908" s="128"/>
      <c r="C908" s="81"/>
      <c r="D908" s="81"/>
      <c r="E908" s="81"/>
      <c r="F908" s="81"/>
      <c r="G908" s="81"/>
      <c r="H908" s="81"/>
      <c r="I908" s="129"/>
      <c r="J908" s="81"/>
      <c r="K908" s="130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</row>
    <row r="909" spans="1:28" ht="13" x14ac:dyDescent="0.15">
      <c r="A909" s="81"/>
      <c r="B909" s="128"/>
      <c r="C909" s="81"/>
      <c r="D909" s="81"/>
      <c r="E909" s="81"/>
      <c r="F909" s="81"/>
      <c r="G909" s="81"/>
      <c r="H909" s="81"/>
      <c r="I909" s="129"/>
      <c r="J909" s="81"/>
      <c r="K909" s="130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</row>
    <row r="910" spans="1:28" ht="13" x14ac:dyDescent="0.15">
      <c r="A910" s="81"/>
      <c r="B910" s="128"/>
      <c r="C910" s="81"/>
      <c r="D910" s="81"/>
      <c r="E910" s="81"/>
      <c r="F910" s="81"/>
      <c r="G910" s="81"/>
      <c r="H910" s="81"/>
      <c r="I910" s="129"/>
      <c r="J910" s="81"/>
      <c r="K910" s="130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</row>
    <row r="911" spans="1:28" ht="13" x14ac:dyDescent="0.15">
      <c r="A911" s="81"/>
      <c r="B911" s="128"/>
      <c r="C911" s="81"/>
      <c r="D911" s="81"/>
      <c r="E911" s="81"/>
      <c r="F911" s="81"/>
      <c r="G911" s="81"/>
      <c r="H911" s="81"/>
      <c r="I911" s="129"/>
      <c r="J911" s="81"/>
      <c r="K911" s="130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</row>
    <row r="912" spans="1:28" ht="13" x14ac:dyDescent="0.15">
      <c r="A912" s="81"/>
      <c r="B912" s="128"/>
      <c r="C912" s="81"/>
      <c r="D912" s="81"/>
      <c r="E912" s="81"/>
      <c r="F912" s="81"/>
      <c r="G912" s="81"/>
      <c r="H912" s="81"/>
      <c r="I912" s="129"/>
      <c r="J912" s="81"/>
      <c r="K912" s="130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</row>
    <row r="913" spans="1:28" ht="13" x14ac:dyDescent="0.15">
      <c r="A913" s="81"/>
      <c r="B913" s="128"/>
      <c r="C913" s="81"/>
      <c r="D913" s="81"/>
      <c r="E913" s="81"/>
      <c r="F913" s="81"/>
      <c r="G913" s="81"/>
      <c r="H913" s="81"/>
      <c r="I913" s="129"/>
      <c r="J913" s="81"/>
      <c r="K913" s="130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</row>
    <row r="914" spans="1:28" ht="13" x14ac:dyDescent="0.15">
      <c r="A914" s="81"/>
      <c r="B914" s="128"/>
      <c r="C914" s="81"/>
      <c r="D914" s="81"/>
      <c r="E914" s="81"/>
      <c r="F914" s="81"/>
      <c r="G914" s="81"/>
      <c r="H914" s="81"/>
      <c r="I914" s="129"/>
      <c r="J914" s="81"/>
      <c r="K914" s="130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</row>
    <row r="915" spans="1:28" ht="13" x14ac:dyDescent="0.15">
      <c r="A915" s="81"/>
      <c r="B915" s="128"/>
      <c r="C915" s="81"/>
      <c r="D915" s="81"/>
      <c r="E915" s="81"/>
      <c r="F915" s="81"/>
      <c r="G915" s="81"/>
      <c r="H915" s="81"/>
      <c r="I915" s="129"/>
      <c r="J915" s="81"/>
      <c r="K915" s="130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</row>
    <row r="916" spans="1:28" ht="13" x14ac:dyDescent="0.15">
      <c r="A916" s="81"/>
      <c r="B916" s="128"/>
      <c r="C916" s="81"/>
      <c r="D916" s="81"/>
      <c r="E916" s="81"/>
      <c r="F916" s="81"/>
      <c r="G916" s="81"/>
      <c r="H916" s="81"/>
      <c r="I916" s="129"/>
      <c r="J916" s="81"/>
      <c r="K916" s="130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</row>
    <row r="917" spans="1:28" ht="13" x14ac:dyDescent="0.15">
      <c r="A917" s="81"/>
      <c r="B917" s="128"/>
      <c r="C917" s="81"/>
      <c r="D917" s="81"/>
      <c r="E917" s="81"/>
      <c r="F917" s="81"/>
      <c r="G917" s="81"/>
      <c r="H917" s="81"/>
      <c r="I917" s="129"/>
      <c r="J917" s="81"/>
      <c r="K917" s="130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</row>
    <row r="918" spans="1:28" ht="13" x14ac:dyDescent="0.15">
      <c r="A918" s="81"/>
      <c r="B918" s="128"/>
      <c r="C918" s="81"/>
      <c r="D918" s="81"/>
      <c r="E918" s="81"/>
      <c r="F918" s="81"/>
      <c r="G918" s="81"/>
      <c r="H918" s="81"/>
      <c r="I918" s="129"/>
      <c r="J918" s="81"/>
      <c r="K918" s="130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</row>
    <row r="919" spans="1:28" ht="13" x14ac:dyDescent="0.15">
      <c r="A919" s="81"/>
      <c r="B919" s="128"/>
      <c r="C919" s="81"/>
      <c r="D919" s="81"/>
      <c r="E919" s="81"/>
      <c r="F919" s="81"/>
      <c r="G919" s="81"/>
      <c r="H919" s="81"/>
      <c r="I919" s="129"/>
      <c r="J919" s="81"/>
      <c r="K919" s="130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</row>
    <row r="920" spans="1:28" ht="13" x14ac:dyDescent="0.15">
      <c r="A920" s="81"/>
      <c r="B920" s="128"/>
      <c r="C920" s="81"/>
      <c r="D920" s="81"/>
      <c r="E920" s="81"/>
      <c r="F920" s="81"/>
      <c r="G920" s="81"/>
      <c r="H920" s="81"/>
      <c r="I920" s="129"/>
      <c r="J920" s="81"/>
      <c r="K920" s="130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</row>
    <row r="921" spans="1:28" ht="13" x14ac:dyDescent="0.15">
      <c r="A921" s="81"/>
      <c r="B921" s="128"/>
      <c r="C921" s="81"/>
      <c r="D921" s="81"/>
      <c r="E921" s="81"/>
      <c r="F921" s="81"/>
      <c r="G921" s="81"/>
      <c r="H921" s="81"/>
      <c r="I921" s="129"/>
      <c r="J921" s="81"/>
      <c r="K921" s="130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</row>
    <row r="922" spans="1:28" ht="13" x14ac:dyDescent="0.15">
      <c r="A922" s="81"/>
      <c r="B922" s="128"/>
      <c r="C922" s="81"/>
      <c r="D922" s="81"/>
      <c r="E922" s="81"/>
      <c r="F922" s="81"/>
      <c r="G922" s="81"/>
      <c r="H922" s="81"/>
      <c r="I922" s="129"/>
      <c r="J922" s="81"/>
      <c r="K922" s="130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</row>
    <row r="923" spans="1:28" ht="13" x14ac:dyDescent="0.15">
      <c r="A923" s="81"/>
      <c r="B923" s="128"/>
      <c r="C923" s="81"/>
      <c r="D923" s="81"/>
      <c r="E923" s="81"/>
      <c r="F923" s="81"/>
      <c r="G923" s="81"/>
      <c r="H923" s="81"/>
      <c r="I923" s="129"/>
      <c r="J923" s="81"/>
      <c r="K923" s="130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</row>
    <row r="924" spans="1:28" ht="13" x14ac:dyDescent="0.15">
      <c r="A924" s="81"/>
      <c r="B924" s="128"/>
      <c r="C924" s="81"/>
      <c r="D924" s="81"/>
      <c r="E924" s="81"/>
      <c r="F924" s="81"/>
      <c r="G924" s="81"/>
      <c r="H924" s="81"/>
      <c r="I924" s="129"/>
      <c r="J924" s="81"/>
      <c r="K924" s="130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</row>
    <row r="925" spans="1:28" ht="13" x14ac:dyDescent="0.15">
      <c r="A925" s="81"/>
      <c r="B925" s="128"/>
      <c r="C925" s="81"/>
      <c r="D925" s="81"/>
      <c r="E925" s="81"/>
      <c r="F925" s="81"/>
      <c r="G925" s="81"/>
      <c r="H925" s="81"/>
      <c r="I925" s="129"/>
      <c r="J925" s="81"/>
      <c r="K925" s="130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</row>
    <row r="926" spans="1:28" ht="13" x14ac:dyDescent="0.15">
      <c r="A926" s="81"/>
      <c r="B926" s="128"/>
      <c r="C926" s="81"/>
      <c r="D926" s="81"/>
      <c r="E926" s="81"/>
      <c r="F926" s="81"/>
      <c r="G926" s="81"/>
      <c r="H926" s="81"/>
      <c r="I926" s="129"/>
      <c r="J926" s="81"/>
      <c r="K926" s="130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</row>
    <row r="927" spans="1:28" ht="13" x14ac:dyDescent="0.15">
      <c r="A927" s="81"/>
      <c r="B927" s="128"/>
      <c r="C927" s="81"/>
      <c r="D927" s="81"/>
      <c r="E927" s="81"/>
      <c r="F927" s="81"/>
      <c r="G927" s="81"/>
      <c r="H927" s="81"/>
      <c r="I927" s="129"/>
      <c r="J927" s="81"/>
      <c r="K927" s="130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</row>
    <row r="928" spans="1:28" ht="13" x14ac:dyDescent="0.15">
      <c r="A928" s="81"/>
      <c r="B928" s="128"/>
      <c r="C928" s="81"/>
      <c r="D928" s="81"/>
      <c r="E928" s="81"/>
      <c r="F928" s="81"/>
      <c r="G928" s="81"/>
      <c r="H928" s="81"/>
      <c r="I928" s="129"/>
      <c r="J928" s="81"/>
      <c r="K928" s="130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</row>
    <row r="929" spans="1:28" ht="13" x14ac:dyDescent="0.15">
      <c r="A929" s="81"/>
      <c r="B929" s="128"/>
      <c r="C929" s="81"/>
      <c r="D929" s="81"/>
      <c r="E929" s="81"/>
      <c r="F929" s="81"/>
      <c r="G929" s="81"/>
      <c r="H929" s="81"/>
      <c r="I929" s="129"/>
      <c r="J929" s="81"/>
      <c r="K929" s="130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</row>
    <row r="930" spans="1:28" ht="13" x14ac:dyDescent="0.15">
      <c r="A930" s="81"/>
      <c r="B930" s="128"/>
      <c r="C930" s="81"/>
      <c r="D930" s="81"/>
      <c r="E930" s="81"/>
      <c r="F930" s="81"/>
      <c r="G930" s="81"/>
      <c r="H930" s="81"/>
      <c r="I930" s="129"/>
      <c r="J930" s="81"/>
      <c r="K930" s="130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</row>
    <row r="931" spans="1:28" ht="13" x14ac:dyDescent="0.15">
      <c r="A931" s="81"/>
      <c r="B931" s="128"/>
      <c r="C931" s="81"/>
      <c r="D931" s="81"/>
      <c r="E931" s="81"/>
      <c r="F931" s="81"/>
      <c r="G931" s="81"/>
      <c r="H931" s="81"/>
      <c r="I931" s="129"/>
      <c r="J931" s="81"/>
      <c r="K931" s="130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</row>
    <row r="932" spans="1:28" ht="13" x14ac:dyDescent="0.15">
      <c r="A932" s="81"/>
      <c r="B932" s="128"/>
      <c r="C932" s="81"/>
      <c r="D932" s="81"/>
      <c r="E932" s="81"/>
      <c r="F932" s="81"/>
      <c r="G932" s="81"/>
      <c r="H932" s="81"/>
      <c r="I932" s="129"/>
      <c r="J932" s="81"/>
      <c r="K932" s="130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</row>
    <row r="933" spans="1:28" ht="13" x14ac:dyDescent="0.15">
      <c r="A933" s="81"/>
      <c r="B933" s="128"/>
      <c r="C933" s="81"/>
      <c r="D933" s="81"/>
      <c r="E933" s="81"/>
      <c r="F933" s="81"/>
      <c r="G933" s="81"/>
      <c r="H933" s="81"/>
      <c r="I933" s="129"/>
      <c r="J933" s="81"/>
      <c r="K933" s="130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</row>
    <row r="934" spans="1:28" ht="13" x14ac:dyDescent="0.15">
      <c r="A934" s="81"/>
      <c r="B934" s="128"/>
      <c r="C934" s="81"/>
      <c r="D934" s="81"/>
      <c r="E934" s="81"/>
      <c r="F934" s="81"/>
      <c r="G934" s="81"/>
      <c r="H934" s="81"/>
      <c r="I934" s="129"/>
      <c r="J934" s="81"/>
      <c r="K934" s="130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</row>
    <row r="935" spans="1:28" ht="13" x14ac:dyDescent="0.15">
      <c r="A935" s="81"/>
      <c r="B935" s="128"/>
      <c r="C935" s="81"/>
      <c r="D935" s="81"/>
      <c r="E935" s="81"/>
      <c r="F935" s="81"/>
      <c r="G935" s="81"/>
      <c r="H935" s="81"/>
      <c r="I935" s="129"/>
      <c r="J935" s="81"/>
      <c r="K935" s="130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</row>
    <row r="936" spans="1:28" ht="13" x14ac:dyDescent="0.15">
      <c r="A936" s="81"/>
      <c r="B936" s="128"/>
      <c r="C936" s="81"/>
      <c r="D936" s="81"/>
      <c r="E936" s="81"/>
      <c r="F936" s="81"/>
      <c r="G936" s="81"/>
      <c r="H936" s="81"/>
      <c r="I936" s="129"/>
      <c r="J936" s="81"/>
      <c r="K936" s="130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</row>
    <row r="937" spans="1:28" ht="13" x14ac:dyDescent="0.15">
      <c r="A937" s="81"/>
      <c r="B937" s="128"/>
      <c r="C937" s="81"/>
      <c r="D937" s="81"/>
      <c r="E937" s="81"/>
      <c r="F937" s="81"/>
      <c r="G937" s="81"/>
      <c r="H937" s="81"/>
      <c r="I937" s="129"/>
      <c r="J937" s="81"/>
      <c r="K937" s="130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</row>
    <row r="938" spans="1:28" ht="13" x14ac:dyDescent="0.15">
      <c r="A938" s="81"/>
      <c r="B938" s="128"/>
      <c r="C938" s="81"/>
      <c r="D938" s="81"/>
      <c r="E938" s="81"/>
      <c r="F938" s="81"/>
      <c r="G938" s="81"/>
      <c r="H938" s="81"/>
      <c r="I938" s="129"/>
      <c r="J938" s="81"/>
      <c r="K938" s="130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</row>
    <row r="939" spans="1:28" ht="13" x14ac:dyDescent="0.15">
      <c r="A939" s="81"/>
      <c r="B939" s="128"/>
      <c r="C939" s="81"/>
      <c r="D939" s="81"/>
      <c r="E939" s="81"/>
      <c r="F939" s="81"/>
      <c r="G939" s="81"/>
      <c r="H939" s="81"/>
      <c r="I939" s="129"/>
      <c r="J939" s="81"/>
      <c r="K939" s="130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</row>
    <row r="940" spans="1:28" ht="13" x14ac:dyDescent="0.15">
      <c r="A940" s="81"/>
      <c r="B940" s="128"/>
      <c r="C940" s="81"/>
      <c r="D940" s="81"/>
      <c r="E940" s="81"/>
      <c r="F940" s="81"/>
      <c r="G940" s="81"/>
      <c r="H940" s="81"/>
      <c r="I940" s="129"/>
      <c r="J940" s="81"/>
      <c r="K940" s="130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</row>
    <row r="941" spans="1:28" ht="13" x14ac:dyDescent="0.15">
      <c r="A941" s="81"/>
      <c r="B941" s="128"/>
      <c r="C941" s="81"/>
      <c r="D941" s="81"/>
      <c r="E941" s="81"/>
      <c r="F941" s="81"/>
      <c r="G941" s="81"/>
      <c r="H941" s="81"/>
      <c r="I941" s="129"/>
      <c r="J941" s="81"/>
      <c r="K941" s="130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</row>
    <row r="942" spans="1:28" ht="13" x14ac:dyDescent="0.15">
      <c r="A942" s="81"/>
      <c r="B942" s="128"/>
      <c r="C942" s="81"/>
      <c r="D942" s="81"/>
      <c r="E942" s="81"/>
      <c r="F942" s="81"/>
      <c r="G942" s="81"/>
      <c r="H942" s="81"/>
      <c r="I942" s="129"/>
      <c r="J942" s="81"/>
      <c r="K942" s="130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</row>
    <row r="943" spans="1:28" ht="13" x14ac:dyDescent="0.15">
      <c r="A943" s="81"/>
      <c r="B943" s="128"/>
      <c r="C943" s="81"/>
      <c r="D943" s="81"/>
      <c r="E943" s="81"/>
      <c r="F943" s="81"/>
      <c r="G943" s="81"/>
      <c r="H943" s="81"/>
      <c r="I943" s="129"/>
      <c r="J943" s="81"/>
      <c r="K943" s="130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</row>
    <row r="944" spans="1:28" ht="13" x14ac:dyDescent="0.15">
      <c r="A944" s="81"/>
      <c r="B944" s="128"/>
      <c r="C944" s="81"/>
      <c r="D944" s="81"/>
      <c r="E944" s="81"/>
      <c r="F944" s="81"/>
      <c r="G944" s="81"/>
      <c r="H944" s="81"/>
      <c r="I944" s="129"/>
      <c r="J944" s="81"/>
      <c r="K944" s="130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</row>
    <row r="945" spans="1:28" ht="13" x14ac:dyDescent="0.15">
      <c r="A945" s="81"/>
      <c r="B945" s="128"/>
      <c r="C945" s="81"/>
      <c r="D945" s="81"/>
      <c r="E945" s="81"/>
      <c r="F945" s="81"/>
      <c r="G945" s="81"/>
      <c r="H945" s="81"/>
      <c r="I945" s="129"/>
      <c r="J945" s="81"/>
      <c r="K945" s="130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</row>
    <row r="946" spans="1:28" ht="13" x14ac:dyDescent="0.15">
      <c r="A946" s="81"/>
      <c r="B946" s="128"/>
      <c r="C946" s="81"/>
      <c r="D946" s="81"/>
      <c r="E946" s="81"/>
      <c r="F946" s="81"/>
      <c r="G946" s="81"/>
      <c r="H946" s="81"/>
      <c r="I946" s="129"/>
      <c r="J946" s="81"/>
      <c r="K946" s="130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</row>
    <row r="947" spans="1:28" ht="13" x14ac:dyDescent="0.15">
      <c r="A947" s="81"/>
      <c r="B947" s="128"/>
      <c r="C947" s="81"/>
      <c r="D947" s="81"/>
      <c r="E947" s="81"/>
      <c r="F947" s="81"/>
      <c r="G947" s="81"/>
      <c r="H947" s="81"/>
      <c r="I947" s="129"/>
      <c r="J947" s="81"/>
      <c r="K947" s="130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</row>
    <row r="948" spans="1:28" ht="13" x14ac:dyDescent="0.15">
      <c r="A948" s="81"/>
      <c r="B948" s="128"/>
      <c r="C948" s="81"/>
      <c r="D948" s="81"/>
      <c r="E948" s="81"/>
      <c r="F948" s="81"/>
      <c r="G948" s="81"/>
      <c r="H948" s="81"/>
      <c r="I948" s="129"/>
      <c r="J948" s="81"/>
      <c r="K948" s="130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</row>
    <row r="949" spans="1:28" ht="13" x14ac:dyDescent="0.15">
      <c r="A949" s="81"/>
      <c r="B949" s="128"/>
      <c r="C949" s="81"/>
      <c r="D949" s="81"/>
      <c r="E949" s="81"/>
      <c r="F949" s="81"/>
      <c r="G949" s="81"/>
      <c r="H949" s="81"/>
      <c r="I949" s="129"/>
      <c r="J949" s="81"/>
      <c r="K949" s="130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</row>
    <row r="950" spans="1:28" ht="13" x14ac:dyDescent="0.15">
      <c r="A950" s="81"/>
      <c r="B950" s="128"/>
      <c r="C950" s="81"/>
      <c r="D950" s="81"/>
      <c r="E950" s="81"/>
      <c r="F950" s="81"/>
      <c r="G950" s="81"/>
      <c r="H950" s="81"/>
      <c r="I950" s="129"/>
      <c r="J950" s="81"/>
      <c r="K950" s="130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</row>
    <row r="951" spans="1:28" ht="13" x14ac:dyDescent="0.15">
      <c r="A951" s="81"/>
      <c r="B951" s="128"/>
      <c r="C951" s="81"/>
      <c r="D951" s="81"/>
      <c r="E951" s="81"/>
      <c r="F951" s="81"/>
      <c r="G951" s="81"/>
      <c r="H951" s="81"/>
      <c r="I951" s="129"/>
      <c r="J951" s="81"/>
      <c r="K951" s="130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</row>
    <row r="952" spans="1:28" ht="13" x14ac:dyDescent="0.15">
      <c r="A952" s="81"/>
      <c r="B952" s="128"/>
      <c r="C952" s="81"/>
      <c r="D952" s="81"/>
      <c r="E952" s="81"/>
      <c r="F952" s="81"/>
      <c r="G952" s="81"/>
      <c r="H952" s="81"/>
      <c r="I952" s="129"/>
      <c r="J952" s="81"/>
      <c r="K952" s="130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</row>
    <row r="953" spans="1:28" ht="13" x14ac:dyDescent="0.15">
      <c r="A953" s="81"/>
      <c r="B953" s="128"/>
      <c r="C953" s="81"/>
      <c r="D953" s="81"/>
      <c r="E953" s="81"/>
      <c r="F953" s="81"/>
      <c r="G953" s="81"/>
      <c r="H953" s="81"/>
      <c r="I953" s="129"/>
      <c r="J953" s="81"/>
      <c r="K953" s="130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</row>
    <row r="954" spans="1:28" ht="13" x14ac:dyDescent="0.15">
      <c r="A954" s="81"/>
      <c r="B954" s="128"/>
      <c r="C954" s="81"/>
      <c r="D954" s="81"/>
      <c r="E954" s="81"/>
      <c r="F954" s="81"/>
      <c r="G954" s="81"/>
      <c r="H954" s="81"/>
      <c r="I954" s="129"/>
      <c r="J954" s="81"/>
      <c r="K954" s="130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</row>
    <row r="955" spans="1:28" ht="13" x14ac:dyDescent="0.15">
      <c r="A955" s="81"/>
      <c r="B955" s="128"/>
      <c r="C955" s="81"/>
      <c r="D955" s="81"/>
      <c r="E955" s="81"/>
      <c r="F955" s="81"/>
      <c r="G955" s="81"/>
      <c r="H955" s="81"/>
      <c r="I955" s="129"/>
      <c r="J955" s="81"/>
      <c r="K955" s="130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</row>
    <row r="956" spans="1:28" ht="13" x14ac:dyDescent="0.15">
      <c r="A956" s="81"/>
      <c r="B956" s="128"/>
      <c r="C956" s="81"/>
      <c r="D956" s="81"/>
      <c r="E956" s="81"/>
      <c r="F956" s="81"/>
      <c r="G956" s="81"/>
      <c r="H956" s="81"/>
      <c r="I956" s="129"/>
      <c r="J956" s="81"/>
      <c r="K956" s="130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</row>
    <row r="957" spans="1:28" ht="13" x14ac:dyDescent="0.15">
      <c r="A957" s="81"/>
      <c r="B957" s="128"/>
      <c r="C957" s="81"/>
      <c r="D957" s="81"/>
      <c r="E957" s="81"/>
      <c r="F957" s="81"/>
      <c r="G957" s="81"/>
      <c r="H957" s="81"/>
      <c r="I957" s="129"/>
      <c r="J957" s="81"/>
      <c r="K957" s="130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</row>
    <row r="958" spans="1:28" ht="13" x14ac:dyDescent="0.15">
      <c r="A958" s="81"/>
      <c r="B958" s="128"/>
      <c r="C958" s="81"/>
      <c r="D958" s="81"/>
      <c r="E958" s="81"/>
      <c r="F958" s="81"/>
      <c r="G958" s="81"/>
      <c r="H958" s="81"/>
      <c r="I958" s="129"/>
      <c r="J958" s="81"/>
      <c r="K958" s="130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</row>
    <row r="959" spans="1:28" ht="13" x14ac:dyDescent="0.15">
      <c r="A959" s="81"/>
      <c r="B959" s="128"/>
      <c r="C959" s="81"/>
      <c r="D959" s="81"/>
      <c r="E959" s="81"/>
      <c r="F959" s="81"/>
      <c r="G959" s="81"/>
      <c r="H959" s="81"/>
      <c r="I959" s="129"/>
      <c r="J959" s="81"/>
      <c r="K959" s="130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</row>
    <row r="960" spans="1:28" ht="13" x14ac:dyDescent="0.15">
      <c r="A960" s="81"/>
      <c r="B960" s="128"/>
      <c r="C960" s="81"/>
      <c r="D960" s="81"/>
      <c r="E960" s="81"/>
      <c r="F960" s="81"/>
      <c r="G960" s="81"/>
      <c r="H960" s="81"/>
      <c r="I960" s="129"/>
      <c r="J960" s="81"/>
      <c r="K960" s="130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</row>
    <row r="961" spans="1:28" ht="13" x14ac:dyDescent="0.15">
      <c r="A961" s="81"/>
      <c r="B961" s="128"/>
      <c r="C961" s="81"/>
      <c r="D961" s="81"/>
      <c r="E961" s="81"/>
      <c r="F961" s="81"/>
      <c r="G961" s="81"/>
      <c r="H961" s="81"/>
      <c r="I961" s="129"/>
      <c r="J961" s="81"/>
      <c r="K961" s="130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</row>
    <row r="962" spans="1:28" ht="13" x14ac:dyDescent="0.15">
      <c r="A962" s="81"/>
      <c r="B962" s="128"/>
      <c r="C962" s="81"/>
      <c r="D962" s="81"/>
      <c r="E962" s="81"/>
      <c r="F962" s="81"/>
      <c r="G962" s="81"/>
      <c r="H962" s="81"/>
      <c r="I962" s="129"/>
      <c r="J962" s="81"/>
      <c r="K962" s="130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</row>
    <row r="963" spans="1:28" ht="13" x14ac:dyDescent="0.15">
      <c r="A963" s="81"/>
      <c r="B963" s="128"/>
      <c r="C963" s="81"/>
      <c r="D963" s="81"/>
      <c r="E963" s="81"/>
      <c r="F963" s="81"/>
      <c r="G963" s="81"/>
      <c r="H963" s="81"/>
      <c r="I963" s="129"/>
      <c r="J963" s="81"/>
      <c r="K963" s="130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</row>
    <row r="964" spans="1:28" ht="13" x14ac:dyDescent="0.15">
      <c r="A964" s="81"/>
      <c r="B964" s="128"/>
      <c r="C964" s="81"/>
      <c r="D964" s="81"/>
      <c r="E964" s="81"/>
      <c r="F964" s="81"/>
      <c r="G964" s="81"/>
      <c r="H964" s="81"/>
      <c r="I964" s="129"/>
      <c r="J964" s="81"/>
      <c r="K964" s="130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</row>
    <row r="965" spans="1:28" ht="13" x14ac:dyDescent="0.15">
      <c r="A965" s="81"/>
      <c r="B965" s="128"/>
      <c r="C965" s="81"/>
      <c r="D965" s="81"/>
      <c r="E965" s="81"/>
      <c r="F965" s="81"/>
      <c r="G965" s="81"/>
      <c r="H965" s="81"/>
      <c r="I965" s="129"/>
      <c r="J965" s="81"/>
      <c r="K965" s="130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</row>
    <row r="966" spans="1:28" ht="13" x14ac:dyDescent="0.15">
      <c r="A966" s="81"/>
      <c r="B966" s="128"/>
      <c r="C966" s="81"/>
      <c r="D966" s="81"/>
      <c r="E966" s="81"/>
      <c r="F966" s="81"/>
      <c r="G966" s="81"/>
      <c r="H966" s="81"/>
      <c r="I966" s="129"/>
      <c r="J966" s="81"/>
      <c r="K966" s="130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</row>
    <row r="967" spans="1:28" ht="13" x14ac:dyDescent="0.15">
      <c r="A967" s="81"/>
      <c r="B967" s="128"/>
      <c r="C967" s="81"/>
      <c r="D967" s="81"/>
      <c r="E967" s="81"/>
      <c r="F967" s="81"/>
      <c r="G967" s="81"/>
      <c r="H967" s="81"/>
      <c r="I967" s="129"/>
      <c r="J967" s="81"/>
      <c r="K967" s="130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</row>
    <row r="968" spans="1:28" ht="13" x14ac:dyDescent="0.15">
      <c r="A968" s="81"/>
      <c r="B968" s="128"/>
      <c r="C968" s="81"/>
      <c r="D968" s="81"/>
      <c r="E968" s="81"/>
      <c r="F968" s="81"/>
      <c r="G968" s="81"/>
      <c r="H968" s="81"/>
      <c r="I968" s="129"/>
      <c r="J968" s="81"/>
      <c r="K968" s="130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</row>
    <row r="969" spans="1:28" ht="13" x14ac:dyDescent="0.15">
      <c r="A969" s="81"/>
      <c r="B969" s="128"/>
      <c r="C969" s="81"/>
      <c r="D969" s="81"/>
      <c r="E969" s="81"/>
      <c r="F969" s="81"/>
      <c r="G969" s="81"/>
      <c r="H969" s="81"/>
      <c r="I969" s="129"/>
      <c r="J969" s="81"/>
      <c r="K969" s="130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</row>
    <row r="970" spans="1:28" ht="13" x14ac:dyDescent="0.15">
      <c r="A970" s="81"/>
      <c r="B970" s="128"/>
      <c r="C970" s="81"/>
      <c r="D970" s="81"/>
      <c r="E970" s="81"/>
      <c r="F970" s="81"/>
      <c r="G970" s="81"/>
      <c r="H970" s="81"/>
      <c r="I970" s="129"/>
      <c r="J970" s="81"/>
      <c r="K970" s="130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</row>
    <row r="971" spans="1:28" ht="13" x14ac:dyDescent="0.15">
      <c r="A971" s="81"/>
      <c r="B971" s="128"/>
      <c r="C971" s="81"/>
      <c r="D971" s="81"/>
      <c r="E971" s="81"/>
      <c r="F971" s="81"/>
      <c r="G971" s="81"/>
      <c r="H971" s="81"/>
      <c r="I971" s="129"/>
      <c r="J971" s="81"/>
      <c r="K971" s="130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</row>
    <row r="972" spans="1:28" ht="13" x14ac:dyDescent="0.15">
      <c r="A972" s="81"/>
      <c r="B972" s="128"/>
      <c r="C972" s="81"/>
      <c r="D972" s="81"/>
      <c r="E972" s="81"/>
      <c r="F972" s="81"/>
      <c r="G972" s="81"/>
      <c r="H972" s="81"/>
      <c r="I972" s="129"/>
      <c r="J972" s="81"/>
      <c r="K972" s="130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</row>
    <row r="973" spans="1:28" ht="13" x14ac:dyDescent="0.15">
      <c r="A973" s="81"/>
      <c r="B973" s="128"/>
      <c r="C973" s="81"/>
      <c r="D973" s="81"/>
      <c r="E973" s="81"/>
      <c r="F973" s="81"/>
      <c r="G973" s="81"/>
      <c r="H973" s="81"/>
      <c r="I973" s="129"/>
      <c r="J973" s="81"/>
      <c r="K973" s="130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</row>
    <row r="974" spans="1:28" ht="13" x14ac:dyDescent="0.15">
      <c r="A974" s="81"/>
      <c r="B974" s="128"/>
      <c r="C974" s="81"/>
      <c r="D974" s="81"/>
      <c r="E974" s="81"/>
      <c r="F974" s="81"/>
      <c r="G974" s="81"/>
      <c r="H974" s="81"/>
      <c r="I974" s="129"/>
      <c r="J974" s="81"/>
      <c r="K974" s="130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</row>
    <row r="975" spans="1:28" ht="13" x14ac:dyDescent="0.15">
      <c r="A975" s="81"/>
      <c r="B975" s="128"/>
      <c r="C975" s="81"/>
      <c r="D975" s="81"/>
      <c r="E975" s="81"/>
      <c r="F975" s="81"/>
      <c r="G975" s="81"/>
      <c r="H975" s="81"/>
      <c r="I975" s="129"/>
      <c r="J975" s="81"/>
      <c r="K975" s="130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</row>
    <row r="976" spans="1:28" ht="13" x14ac:dyDescent="0.15">
      <c r="A976" s="81"/>
      <c r="B976" s="128"/>
      <c r="C976" s="81"/>
      <c r="D976" s="81"/>
      <c r="E976" s="81"/>
      <c r="F976" s="81"/>
      <c r="G976" s="81"/>
      <c r="H976" s="81"/>
      <c r="I976" s="129"/>
      <c r="J976" s="81"/>
      <c r="K976" s="130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</row>
    <row r="977" spans="1:28" ht="13" x14ac:dyDescent="0.15">
      <c r="A977" s="81"/>
      <c r="B977" s="128"/>
      <c r="C977" s="81"/>
      <c r="D977" s="81"/>
      <c r="E977" s="81"/>
      <c r="F977" s="81"/>
      <c r="G977" s="81"/>
      <c r="H977" s="81"/>
      <c r="I977" s="129"/>
      <c r="J977" s="81"/>
      <c r="K977" s="130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</row>
    <row r="978" spans="1:28" ht="13" x14ac:dyDescent="0.15">
      <c r="A978" s="81"/>
      <c r="B978" s="128"/>
      <c r="C978" s="81"/>
      <c r="D978" s="81"/>
      <c r="E978" s="81"/>
      <c r="F978" s="81"/>
      <c r="G978" s="81"/>
      <c r="H978" s="81"/>
      <c r="I978" s="129"/>
      <c r="J978" s="81"/>
      <c r="K978" s="130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</row>
    <row r="979" spans="1:28" ht="13" x14ac:dyDescent="0.15">
      <c r="A979" s="81"/>
      <c r="B979" s="128"/>
      <c r="C979" s="81"/>
      <c r="D979" s="81"/>
      <c r="E979" s="81"/>
      <c r="F979" s="81"/>
      <c r="G979" s="81"/>
      <c r="H979" s="81"/>
      <c r="I979" s="129"/>
      <c r="J979" s="81"/>
      <c r="K979" s="130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</row>
    <row r="980" spans="1:28" ht="13" x14ac:dyDescent="0.15">
      <c r="A980" s="81"/>
      <c r="B980" s="128"/>
      <c r="C980" s="81"/>
      <c r="D980" s="81"/>
      <c r="E980" s="81"/>
      <c r="F980" s="81"/>
      <c r="G980" s="81"/>
      <c r="H980" s="81"/>
      <c r="I980" s="129"/>
      <c r="J980" s="81"/>
      <c r="K980" s="130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</row>
    <row r="981" spans="1:28" ht="13" x14ac:dyDescent="0.15">
      <c r="A981" s="81"/>
      <c r="B981" s="128"/>
      <c r="C981" s="81"/>
      <c r="D981" s="81"/>
      <c r="E981" s="81"/>
      <c r="F981" s="81"/>
      <c r="G981" s="81"/>
      <c r="H981" s="81"/>
      <c r="I981" s="129"/>
      <c r="J981" s="81"/>
      <c r="K981" s="130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</row>
    <row r="982" spans="1:28" ht="13" x14ac:dyDescent="0.15">
      <c r="A982" s="81"/>
      <c r="B982" s="128"/>
      <c r="C982" s="81"/>
      <c r="D982" s="81"/>
      <c r="E982" s="81"/>
      <c r="F982" s="81"/>
      <c r="G982" s="81"/>
      <c r="H982" s="81"/>
      <c r="I982" s="129"/>
      <c r="J982" s="81"/>
      <c r="K982" s="130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</row>
    <row r="983" spans="1:28" ht="13" x14ac:dyDescent="0.15">
      <c r="A983" s="81"/>
      <c r="B983" s="128"/>
      <c r="C983" s="81"/>
      <c r="D983" s="81"/>
      <c r="E983" s="81"/>
      <c r="F983" s="81"/>
      <c r="G983" s="81"/>
      <c r="H983" s="81"/>
      <c r="I983" s="129"/>
      <c r="J983" s="81"/>
      <c r="K983" s="130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</row>
    <row r="984" spans="1:28" ht="13" x14ac:dyDescent="0.15">
      <c r="A984" s="81"/>
      <c r="B984" s="128"/>
      <c r="C984" s="81"/>
      <c r="D984" s="81"/>
      <c r="E984" s="81"/>
      <c r="F984" s="81"/>
      <c r="G984" s="81"/>
      <c r="H984" s="81"/>
      <c r="I984" s="129"/>
      <c r="J984" s="81"/>
      <c r="K984" s="130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</row>
    <row r="985" spans="1:28" ht="13" x14ac:dyDescent="0.15">
      <c r="A985" s="81"/>
      <c r="B985" s="128"/>
      <c r="C985" s="81"/>
      <c r="D985" s="81"/>
      <c r="E985" s="81"/>
      <c r="F985" s="81"/>
      <c r="G985" s="81"/>
      <c r="H985" s="81"/>
      <c r="I985" s="129"/>
      <c r="J985" s="81"/>
      <c r="K985" s="130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</row>
    <row r="986" spans="1:28" ht="13" x14ac:dyDescent="0.15">
      <c r="A986" s="81"/>
      <c r="B986" s="128"/>
      <c r="C986" s="81"/>
      <c r="D986" s="81"/>
      <c r="E986" s="81"/>
      <c r="F986" s="81"/>
      <c r="G986" s="81"/>
      <c r="H986" s="81"/>
      <c r="I986" s="129"/>
      <c r="J986" s="81"/>
      <c r="K986" s="130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</row>
    <row r="987" spans="1:28" ht="13" x14ac:dyDescent="0.15">
      <c r="A987" s="81"/>
      <c r="B987" s="128"/>
      <c r="C987" s="81"/>
      <c r="D987" s="81"/>
      <c r="E987" s="81"/>
      <c r="F987" s="81"/>
      <c r="G987" s="81"/>
      <c r="H987" s="81"/>
      <c r="I987" s="129"/>
      <c r="J987" s="81"/>
      <c r="K987" s="130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</row>
    <row r="988" spans="1:28" ht="13" x14ac:dyDescent="0.15">
      <c r="A988" s="81"/>
      <c r="B988" s="128"/>
      <c r="C988" s="81"/>
      <c r="D988" s="81"/>
      <c r="E988" s="81"/>
      <c r="F988" s="81"/>
      <c r="G988" s="81"/>
      <c r="H988" s="81"/>
      <c r="I988" s="129"/>
      <c r="J988" s="81"/>
      <c r="K988" s="130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</row>
    <row r="989" spans="1:28" ht="13" x14ac:dyDescent="0.15">
      <c r="A989" s="81"/>
      <c r="B989" s="128"/>
      <c r="C989" s="81"/>
      <c r="D989" s="81"/>
      <c r="E989" s="81"/>
      <c r="F989" s="81"/>
      <c r="G989" s="81"/>
      <c r="H989" s="81"/>
      <c r="I989" s="129"/>
      <c r="J989" s="81"/>
      <c r="K989" s="130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</row>
    <row r="990" spans="1:28" ht="13" x14ac:dyDescent="0.15">
      <c r="A990" s="81"/>
      <c r="B990" s="128"/>
      <c r="C990" s="81"/>
      <c r="D990" s="81"/>
      <c r="E990" s="81"/>
      <c r="F990" s="81"/>
      <c r="G990" s="81"/>
      <c r="H990" s="81"/>
      <c r="I990" s="129"/>
      <c r="J990" s="81"/>
      <c r="K990" s="130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</row>
    <row r="991" spans="1:28" ht="13" x14ac:dyDescent="0.15">
      <c r="A991" s="81"/>
      <c r="B991" s="128"/>
      <c r="C991" s="81"/>
      <c r="D991" s="81"/>
      <c r="E991" s="81"/>
      <c r="F991" s="81"/>
      <c r="G991" s="81"/>
      <c r="H991" s="81"/>
      <c r="I991" s="129"/>
      <c r="J991" s="81"/>
      <c r="K991" s="130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</row>
    <row r="992" spans="1:28" ht="13" x14ac:dyDescent="0.15">
      <c r="A992" s="81"/>
      <c r="B992" s="128"/>
      <c r="C992" s="81"/>
      <c r="D992" s="81"/>
      <c r="E992" s="81"/>
      <c r="F992" s="81"/>
      <c r="G992" s="81"/>
      <c r="H992" s="81"/>
      <c r="I992" s="129"/>
      <c r="J992" s="81"/>
      <c r="K992" s="130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</row>
    <row r="993" spans="1:28" ht="13" x14ac:dyDescent="0.15">
      <c r="A993" s="81"/>
      <c r="B993" s="128"/>
      <c r="C993" s="81"/>
      <c r="D993" s="81"/>
      <c r="E993" s="81"/>
      <c r="F993" s="81"/>
      <c r="G993" s="81"/>
      <c r="H993" s="81"/>
      <c r="I993" s="129"/>
      <c r="J993" s="81"/>
      <c r="K993" s="130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</row>
    <row r="994" spans="1:28" ht="13" x14ac:dyDescent="0.15">
      <c r="A994" s="81"/>
      <c r="B994" s="128"/>
      <c r="C994" s="81"/>
      <c r="D994" s="81"/>
      <c r="E994" s="81"/>
      <c r="F994" s="81"/>
      <c r="G994" s="81"/>
      <c r="H994" s="81"/>
      <c r="I994" s="129"/>
      <c r="J994" s="81"/>
      <c r="K994" s="130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</row>
    <row r="995" spans="1:28" ht="13" x14ac:dyDescent="0.15">
      <c r="A995" s="81"/>
      <c r="B995" s="128"/>
      <c r="C995" s="81"/>
      <c r="D995" s="81"/>
      <c r="E995" s="81"/>
      <c r="F995" s="81"/>
      <c r="G995" s="81"/>
      <c r="H995" s="81"/>
      <c r="I995" s="129"/>
      <c r="J995" s="81"/>
      <c r="K995" s="130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</row>
    <row r="996" spans="1:28" ht="13" x14ac:dyDescent="0.15">
      <c r="A996" s="81"/>
      <c r="B996" s="128"/>
      <c r="C996" s="81"/>
      <c r="D996" s="81"/>
      <c r="E996" s="81"/>
      <c r="F996" s="81"/>
      <c r="G996" s="81"/>
      <c r="H996" s="81"/>
      <c r="I996" s="129"/>
      <c r="J996" s="81"/>
      <c r="K996" s="130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</row>
    <row r="997" spans="1:28" ht="13" x14ac:dyDescent="0.15">
      <c r="A997" s="81"/>
      <c r="B997" s="128"/>
      <c r="C997" s="81"/>
      <c r="D997" s="81"/>
      <c r="E997" s="81"/>
      <c r="F997" s="81"/>
      <c r="G997" s="81"/>
      <c r="H997" s="81"/>
      <c r="I997" s="129"/>
      <c r="J997" s="81"/>
      <c r="K997" s="130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</row>
    <row r="998" spans="1:28" ht="13" x14ac:dyDescent="0.15">
      <c r="A998" s="81"/>
      <c r="B998" s="128"/>
      <c r="C998" s="81"/>
      <c r="D998" s="81"/>
      <c r="E998" s="81"/>
      <c r="F998" s="81"/>
      <c r="G998" s="81"/>
      <c r="H998" s="81"/>
      <c r="I998" s="129"/>
      <c r="J998" s="81"/>
      <c r="K998" s="130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</row>
    <row r="999" spans="1:28" ht="13" x14ac:dyDescent="0.15">
      <c r="A999" s="81"/>
      <c r="B999" s="128"/>
      <c r="C999" s="81"/>
      <c r="D999" s="81"/>
      <c r="E999" s="81"/>
      <c r="F999" s="81"/>
      <c r="G999" s="81"/>
      <c r="H999" s="81"/>
      <c r="I999" s="129"/>
      <c r="J999" s="81"/>
      <c r="K999" s="130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</row>
  </sheetData>
  <autoFilter ref="A1:AB36" xr:uid="{00000000-0009-0000-0000-000007000000}"/>
  <dataValidations count="2">
    <dataValidation type="list" allowBlank="1" sqref="A17" xr:uid="{00000000-0002-0000-0700-000000000000}">
      <formula1>#REF!</formula1>
    </dataValidation>
    <dataValidation type="list" allowBlank="1" sqref="A19:A26" xr:uid="{00000000-0002-0000-0700-000001000000}">
      <formula1>#REF!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660000"/>
    <outlinePr summaryBelow="0" summaryRight="0"/>
    <pageSetUpPr fitToPage="1"/>
  </sheetPr>
  <dimension ref="A1:X996"/>
  <sheetViews>
    <sheetView workbookViewId="0"/>
  </sheetViews>
  <sheetFormatPr baseColWidth="10" defaultColWidth="14.5" defaultRowHeight="15.75" customHeight="1" x14ac:dyDescent="0.15"/>
  <cols>
    <col min="1" max="1" width="12.83203125" customWidth="1"/>
    <col min="2" max="2" width="31.1640625" customWidth="1"/>
    <col min="3" max="3" width="20.5" customWidth="1"/>
    <col min="4" max="4" width="20" customWidth="1"/>
    <col min="5" max="5" width="6.6640625" customWidth="1"/>
    <col min="6" max="6" width="11.1640625" customWidth="1"/>
    <col min="7" max="7" width="25.5" customWidth="1"/>
    <col min="8" max="8" width="38.83203125" customWidth="1"/>
    <col min="9" max="9" width="9.5" customWidth="1"/>
  </cols>
  <sheetData>
    <row r="1" spans="1:24" ht="13" x14ac:dyDescent="0.15">
      <c r="A1" s="237" t="s">
        <v>1</v>
      </c>
      <c r="B1" s="238"/>
      <c r="C1" s="238"/>
      <c r="D1" s="238"/>
      <c r="E1" s="238"/>
      <c r="F1" s="238"/>
      <c r="G1" s="238"/>
      <c r="H1" s="238"/>
      <c r="I1" s="239" t="s">
        <v>4</v>
      </c>
      <c r="J1" s="238"/>
      <c r="L1" s="2"/>
    </row>
    <row r="2" spans="1:24" ht="24" customHeight="1" x14ac:dyDescent="0.15">
      <c r="A2" s="238"/>
      <c r="B2" s="238"/>
      <c r="C2" s="238"/>
      <c r="D2" s="238"/>
      <c r="E2" s="238"/>
      <c r="F2" s="238"/>
      <c r="G2" s="238"/>
      <c r="H2" s="238"/>
      <c r="I2" s="238"/>
      <c r="J2" s="238"/>
      <c r="L2" s="2"/>
    </row>
    <row r="3" spans="1:24" ht="30" customHeight="1" x14ac:dyDescent="0.15">
      <c r="A3" s="240"/>
      <c r="B3" s="238"/>
      <c r="C3" s="238"/>
      <c r="D3" s="238"/>
      <c r="E3" s="238"/>
      <c r="F3" s="238"/>
      <c r="G3" s="238"/>
      <c r="H3" s="238"/>
      <c r="I3" s="5" t="s">
        <v>8</v>
      </c>
      <c r="J3" s="7">
        <f>SUM(J5:J104)</f>
        <v>188000</v>
      </c>
      <c r="L3" s="2"/>
    </row>
    <row r="4" spans="1:24" ht="39" x14ac:dyDescent="0.15">
      <c r="A4" s="9" t="s">
        <v>0</v>
      </c>
      <c r="B4" s="9" t="s">
        <v>2</v>
      </c>
      <c r="C4" s="9" t="s">
        <v>3</v>
      </c>
      <c r="D4" s="10" t="s">
        <v>12</v>
      </c>
      <c r="E4" s="9" t="s">
        <v>13</v>
      </c>
      <c r="F4" s="12" t="s">
        <v>14</v>
      </c>
      <c r="G4" s="9" t="s">
        <v>15</v>
      </c>
      <c r="H4" s="9" t="s">
        <v>10</v>
      </c>
      <c r="I4" s="9" t="s">
        <v>105</v>
      </c>
      <c r="J4" s="12" t="s">
        <v>17</v>
      </c>
      <c r="K4" s="15" t="s">
        <v>18</v>
      </c>
      <c r="L4" s="15" t="s">
        <v>19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8.5" customHeight="1" x14ac:dyDescent="0.15">
      <c r="A5" s="6"/>
      <c r="B5" s="17" t="s">
        <v>58</v>
      </c>
      <c r="C5" s="18"/>
      <c r="D5" s="19"/>
      <c r="E5" s="18"/>
      <c r="F5" s="20"/>
      <c r="G5" s="21"/>
      <c r="H5" s="21"/>
      <c r="I5" s="22">
        <v>1</v>
      </c>
      <c r="J5" s="20">
        <v>15000</v>
      </c>
      <c r="K5" s="23"/>
      <c r="L5" s="24"/>
    </row>
    <row r="6" spans="1:24" ht="159" customHeight="1" x14ac:dyDescent="0.15">
      <c r="A6" s="27" t="s">
        <v>25</v>
      </c>
      <c r="B6" s="11" t="str">
        <f>IFERROR(VLOOKUP($A6,#REF!,2,0),"-")</f>
        <v>-</v>
      </c>
      <c r="C6" s="18" t="str">
        <f>IFERROR(VLOOKUP($A6,#REF!,3,0),"-")</f>
        <v>-</v>
      </c>
      <c r="D6" s="19" t="str">
        <f>IFERROR(VLOOKUP($A6,#REF!,4,0),"-")</f>
        <v>-</v>
      </c>
      <c r="E6" s="18" t="str">
        <f>IFERROR(VLOOKUP($A6,#REF!,5,0),"-")</f>
        <v>-</v>
      </c>
      <c r="F6" s="20">
        <v>82900</v>
      </c>
      <c r="G6" s="21" t="s">
        <v>29</v>
      </c>
      <c r="H6" s="21" t="s">
        <v>30</v>
      </c>
      <c r="I6" s="22">
        <v>1</v>
      </c>
      <c r="J6" s="35">
        <f t="shared" ref="J6:J11" si="0">IFERROR(I6*F6,"-")</f>
        <v>82900</v>
      </c>
      <c r="K6" s="23" t="s">
        <v>31</v>
      </c>
      <c r="L6" s="24">
        <v>7</v>
      </c>
    </row>
    <row r="7" spans="1:24" ht="113.25" customHeight="1" x14ac:dyDescent="0.15">
      <c r="A7" s="40" t="s">
        <v>11</v>
      </c>
      <c r="B7" s="11" t="str">
        <f>IFERROR(VLOOKUP($A7,#REF!,2,0),"-")</f>
        <v>-</v>
      </c>
      <c r="C7" s="18" t="str">
        <f>IFERROR(VLOOKUP($A7,#REF!,3,0),"-")</f>
        <v>-</v>
      </c>
      <c r="D7" s="19" t="str">
        <f>IFERROR(VLOOKUP($A7,#REF!,4,0),"-")</f>
        <v>-</v>
      </c>
      <c r="E7" s="18" t="str">
        <f>IFERROR(VLOOKUP($A7,#REF!,5,0),"-")</f>
        <v>-</v>
      </c>
      <c r="F7" s="20">
        <v>6100</v>
      </c>
      <c r="G7" s="19" t="str">
        <f>IFERROR(VLOOKUP($A7,#REF!,7,0),"-")</f>
        <v>-</v>
      </c>
      <c r="H7" s="19" t="str">
        <f>IFERROR(VLOOKUP($A7,#REF!,8,0),"-")</f>
        <v>-</v>
      </c>
      <c r="I7" s="22">
        <v>2</v>
      </c>
      <c r="J7" s="35">
        <f t="shared" si="0"/>
        <v>12200</v>
      </c>
      <c r="K7" s="23" t="s">
        <v>60</v>
      </c>
      <c r="L7" s="24">
        <v>4</v>
      </c>
    </row>
    <row r="8" spans="1:24" ht="44.25" customHeight="1" x14ac:dyDescent="0.15">
      <c r="A8" s="25" t="s">
        <v>34</v>
      </c>
      <c r="B8" s="11" t="str">
        <f>IFERROR(VLOOKUP($A8,#REF!,2,0),"-")</f>
        <v>-</v>
      </c>
      <c r="C8" s="18" t="str">
        <f>IFERROR(VLOOKUP($A8,#REF!,3,0),"-")</f>
        <v>-</v>
      </c>
      <c r="D8" s="19" t="str">
        <f>IFERROR(VLOOKUP($A8,#REF!,4,0),"-")</f>
        <v>-</v>
      </c>
      <c r="E8" s="18" t="str">
        <f>IFERROR(VLOOKUP($A8,#REF!,5,0),"-")</f>
        <v>-</v>
      </c>
      <c r="F8" s="20">
        <v>15500</v>
      </c>
      <c r="G8" s="19" t="str">
        <f>IFERROR(VLOOKUP($A8,#REF!,7,0),"-")</f>
        <v>-</v>
      </c>
      <c r="H8" s="19" t="str">
        <f>IFERROR(VLOOKUP($A8,#REF!,8,0),"-")</f>
        <v>-</v>
      </c>
      <c r="I8" s="22">
        <v>1</v>
      </c>
      <c r="J8" s="35">
        <f t="shared" si="0"/>
        <v>15500</v>
      </c>
      <c r="K8" s="23" t="s">
        <v>31</v>
      </c>
      <c r="L8" s="24">
        <v>7</v>
      </c>
    </row>
    <row r="9" spans="1:24" ht="14" hidden="1" x14ac:dyDescent="0.15">
      <c r="A9" s="25" t="s">
        <v>34</v>
      </c>
      <c r="B9" s="11" t="str">
        <f>IFERROR(VLOOKUP($A9,#REF!,2,0),"-")</f>
        <v>-</v>
      </c>
      <c r="C9" s="18" t="str">
        <f>IFERROR(VLOOKUP($A9,#REF!,3,0),"-")</f>
        <v>-</v>
      </c>
      <c r="D9" s="19" t="str">
        <f>IFERROR(VLOOKUP($A9,#REF!,4,0),"-")</f>
        <v>-</v>
      </c>
      <c r="E9" s="18" t="str">
        <f>IFERROR(VLOOKUP($A9,#REF!,5,0),"-")</f>
        <v>-</v>
      </c>
      <c r="F9" s="20">
        <f>10500*1.2</f>
        <v>12600</v>
      </c>
      <c r="G9" s="19" t="str">
        <f>IFERROR(VLOOKUP($A9,#REF!,7,0),"-")</f>
        <v>-</v>
      </c>
      <c r="H9" s="19" t="str">
        <f>IFERROR(VLOOKUP($A9,#REF!,8,0),"-")</f>
        <v>-</v>
      </c>
      <c r="I9" s="22"/>
      <c r="J9" s="35">
        <f t="shared" si="0"/>
        <v>0</v>
      </c>
      <c r="K9" s="23" t="s">
        <v>37</v>
      </c>
      <c r="L9" s="24">
        <v>2</v>
      </c>
    </row>
    <row r="10" spans="1:24" ht="129" customHeight="1" x14ac:dyDescent="0.15">
      <c r="A10" s="25" t="s">
        <v>33</v>
      </c>
      <c r="B10" s="11" t="str">
        <f>IFERROR(VLOOKUP($A10,#REF!,2,0),"-")</f>
        <v>-</v>
      </c>
      <c r="C10" s="18" t="str">
        <f>IFERROR(VLOOKUP($A10,#REF!,3,0),"-")</f>
        <v>-</v>
      </c>
      <c r="D10" s="19" t="str">
        <f>IFERROR(VLOOKUP($A10,#REF!,4,0),"-")</f>
        <v>-</v>
      </c>
      <c r="E10" s="18" t="str">
        <f>IFERROR(VLOOKUP($A10,#REF!,5,0),"-")</f>
        <v>-</v>
      </c>
      <c r="F10" s="20">
        <v>12500</v>
      </c>
      <c r="G10" s="19" t="str">
        <f>IFERROR(VLOOKUP($A10,#REF!,7,0),"-")</f>
        <v>-</v>
      </c>
      <c r="H10" s="19" t="str">
        <f>IFERROR(VLOOKUP($A10,#REF!,8,0),"-")</f>
        <v>-</v>
      </c>
      <c r="I10" s="22">
        <v>1</v>
      </c>
      <c r="J10" s="35">
        <f t="shared" si="0"/>
        <v>12500</v>
      </c>
      <c r="K10" s="23" t="s">
        <v>28</v>
      </c>
      <c r="L10" s="24">
        <v>4</v>
      </c>
    </row>
    <row r="11" spans="1:24" ht="150" customHeight="1" x14ac:dyDescent="0.15">
      <c r="A11" s="25" t="s">
        <v>22</v>
      </c>
      <c r="B11" s="11" t="str">
        <f>IFERROR(VLOOKUP($A11,#REF!,2,0),"-")</f>
        <v>-</v>
      </c>
      <c r="C11" s="18" t="str">
        <f>IFERROR(VLOOKUP($A11,#REF!,3,0),"-")</f>
        <v>-</v>
      </c>
      <c r="D11" s="19" t="str">
        <f>IFERROR(VLOOKUP($A11,#REF!,4,0),"-")</f>
        <v>-</v>
      </c>
      <c r="E11" s="18" t="str">
        <f>IFERROR(VLOOKUP($A11,#REF!,5,0),"-")</f>
        <v>-</v>
      </c>
      <c r="F11" s="20">
        <v>49900</v>
      </c>
      <c r="G11" s="19" t="str">
        <f>IFERROR(VLOOKUP($A11,#REF!,7,0),"-")</f>
        <v>-</v>
      </c>
      <c r="H11" s="19" t="str">
        <f>IFERROR(VLOOKUP($A11,#REF!,8,0),"-")</f>
        <v>-</v>
      </c>
      <c r="I11" s="22">
        <v>1</v>
      </c>
      <c r="J11" s="35">
        <f t="shared" si="0"/>
        <v>49900</v>
      </c>
      <c r="K11" s="23" t="s">
        <v>40</v>
      </c>
      <c r="L11" s="24">
        <v>4</v>
      </c>
    </row>
    <row r="12" spans="1:24" ht="14" x14ac:dyDescent="0.15">
      <c r="A12" s="25"/>
      <c r="B12" s="11" t="str">
        <f>IFERROR(VLOOKUP($A12,#REF!,2,0),"-")</f>
        <v>-</v>
      </c>
      <c r="C12" s="18" t="str">
        <f>IFERROR(VLOOKUP($A12,#REF!,3,0),"-")</f>
        <v>-</v>
      </c>
      <c r="D12" s="19" t="str">
        <f>IFERROR(VLOOKUP($A12,#REF!,4,0),"-")</f>
        <v>-</v>
      </c>
      <c r="E12" s="18" t="str">
        <f>IFERROR(VLOOKUP($A12,#REF!,5,0),"-")</f>
        <v>-</v>
      </c>
      <c r="F12" s="35" t="str">
        <f>IFERROR(VLOOKUP($A12,#REF!,6,0),"-")</f>
        <v>-</v>
      </c>
      <c r="G12" s="19" t="str">
        <f>IFERROR(VLOOKUP($A12,#REF!,7,0),"-")</f>
        <v>-</v>
      </c>
      <c r="H12" s="19" t="str">
        <f>IFERROR(VLOOKUP($A12,#REF!,8,0),"-")</f>
        <v>-</v>
      </c>
      <c r="I12" s="11"/>
      <c r="J12" s="42"/>
      <c r="L12" s="2"/>
    </row>
    <row r="13" spans="1:24" ht="14" x14ac:dyDescent="0.15">
      <c r="A13" s="25"/>
      <c r="B13" s="11" t="str">
        <f>IFERROR(VLOOKUP($A13,#REF!,2,0),"-")</f>
        <v>-</v>
      </c>
      <c r="C13" s="18" t="str">
        <f>IFERROR(VLOOKUP($A13,#REF!,3,0),"-")</f>
        <v>-</v>
      </c>
      <c r="D13" s="19" t="str">
        <f>IFERROR(VLOOKUP($A13,#REF!,4,0),"-")</f>
        <v>-</v>
      </c>
      <c r="E13" s="18" t="str">
        <f>IFERROR(VLOOKUP($A13,#REF!,5,0),"-")</f>
        <v>-</v>
      </c>
      <c r="F13" s="35" t="str">
        <f>IFERROR(VLOOKUP($A13,#REF!,6,0),"-")</f>
        <v>-</v>
      </c>
      <c r="G13" s="19" t="str">
        <f>IFERROR(VLOOKUP($A13,#REF!,7,0),"-")</f>
        <v>-</v>
      </c>
      <c r="H13" s="19" t="str">
        <f>IFERROR(VLOOKUP($A13,#REF!,8,0),"-")</f>
        <v>-</v>
      </c>
      <c r="I13" s="11"/>
      <c r="J13" s="42"/>
      <c r="L13" s="2"/>
    </row>
    <row r="14" spans="1:24" ht="14" x14ac:dyDescent="0.15">
      <c r="A14" s="25"/>
      <c r="B14" s="11" t="str">
        <f>IFERROR(VLOOKUP($A14,#REF!,2,0),"-")</f>
        <v>-</v>
      </c>
      <c r="C14" s="18" t="str">
        <f>IFERROR(VLOOKUP($A14,#REF!,3,0),"-")</f>
        <v>-</v>
      </c>
      <c r="D14" s="19" t="str">
        <f>IFERROR(VLOOKUP($A14,#REF!,4,0),"-")</f>
        <v>-</v>
      </c>
      <c r="E14" s="18" t="str">
        <f>IFERROR(VLOOKUP($A14,#REF!,5,0),"-")</f>
        <v>-</v>
      </c>
      <c r="F14" s="35" t="str">
        <f>IFERROR(VLOOKUP($A14,#REF!,6,0),"-")</f>
        <v>-</v>
      </c>
      <c r="G14" s="19" t="str">
        <f>IFERROR(VLOOKUP($A14,#REF!,7,0),"-")</f>
        <v>-</v>
      </c>
      <c r="H14" s="19" t="str">
        <f>IFERROR(VLOOKUP($A14,#REF!,8,0),"-")</f>
        <v>-</v>
      </c>
      <c r="I14" s="11"/>
      <c r="J14" s="42"/>
      <c r="L14" s="2"/>
    </row>
    <row r="15" spans="1:24" ht="14" x14ac:dyDescent="0.15">
      <c r="A15" s="25"/>
      <c r="B15" s="11" t="str">
        <f>IFERROR(VLOOKUP($A15,#REF!,2,0),"-")</f>
        <v>-</v>
      </c>
      <c r="C15" s="18" t="str">
        <f>IFERROR(VLOOKUP($A15,#REF!,3,0),"-")</f>
        <v>-</v>
      </c>
      <c r="D15" s="19" t="str">
        <f>IFERROR(VLOOKUP($A15,#REF!,4,0),"-")</f>
        <v>-</v>
      </c>
      <c r="E15" s="18" t="str">
        <f>IFERROR(VLOOKUP($A15,#REF!,5,0),"-")</f>
        <v>-</v>
      </c>
      <c r="F15" s="35" t="str">
        <f>IFERROR(VLOOKUP($A15,#REF!,6,0),"-")</f>
        <v>-</v>
      </c>
      <c r="G15" s="19" t="str">
        <f>IFERROR(VLOOKUP($A15,#REF!,7,0),"-")</f>
        <v>-</v>
      </c>
      <c r="H15" s="19" t="str">
        <f>IFERROR(VLOOKUP($A15,#REF!,8,0),"-")</f>
        <v>-</v>
      </c>
      <c r="I15" s="11"/>
      <c r="J15" s="42"/>
      <c r="L15" s="2"/>
    </row>
    <row r="16" spans="1:24" ht="14" x14ac:dyDescent="0.15">
      <c r="A16" s="25"/>
      <c r="B16" s="11" t="str">
        <f>IFERROR(VLOOKUP($A16,#REF!,2,0),"-")</f>
        <v>-</v>
      </c>
      <c r="C16" s="18" t="str">
        <f>IFERROR(VLOOKUP($A16,#REF!,3,0),"-")</f>
        <v>-</v>
      </c>
      <c r="D16" s="19" t="str">
        <f>IFERROR(VLOOKUP($A16,#REF!,4,0),"-")</f>
        <v>-</v>
      </c>
      <c r="E16" s="18" t="str">
        <f>IFERROR(VLOOKUP($A16,#REF!,5,0),"-")</f>
        <v>-</v>
      </c>
      <c r="F16" s="35" t="str">
        <f>IFERROR(VLOOKUP($A16,#REF!,6,0),"-")</f>
        <v>-</v>
      </c>
      <c r="G16" s="19" t="str">
        <f>IFERROR(VLOOKUP($A16,#REF!,7,0),"-")</f>
        <v>-</v>
      </c>
      <c r="H16" s="19" t="str">
        <f>IFERROR(VLOOKUP($A16,#REF!,8,0),"-")</f>
        <v>-</v>
      </c>
      <c r="I16" s="11"/>
      <c r="J16" s="42"/>
      <c r="L16" s="2"/>
    </row>
    <row r="17" spans="1:12" ht="14" x14ac:dyDescent="0.15">
      <c r="A17" s="25"/>
      <c r="B17" s="11" t="str">
        <f>IFERROR(VLOOKUP($A17,#REF!,2,0),"-")</f>
        <v>-</v>
      </c>
      <c r="C17" s="18" t="str">
        <f>IFERROR(VLOOKUP($A17,#REF!,3,0),"-")</f>
        <v>-</v>
      </c>
      <c r="D17" s="19" t="str">
        <f>IFERROR(VLOOKUP($A17,#REF!,4,0),"-")</f>
        <v>-</v>
      </c>
      <c r="E17" s="18" t="str">
        <f>IFERROR(VLOOKUP($A17,#REF!,5,0),"-")</f>
        <v>-</v>
      </c>
      <c r="F17" s="35" t="str">
        <f>IFERROR(VLOOKUP($A17,#REF!,6,0),"-")</f>
        <v>-</v>
      </c>
      <c r="G17" s="19" t="str">
        <f>IFERROR(VLOOKUP($A17,#REF!,7,0),"-")</f>
        <v>-</v>
      </c>
      <c r="H17" s="19" t="str">
        <f>IFERROR(VLOOKUP($A17,#REF!,8,0),"-")</f>
        <v>-</v>
      </c>
      <c r="I17" s="11"/>
      <c r="J17" s="42"/>
      <c r="L17" s="2"/>
    </row>
    <row r="18" spans="1:12" ht="14" x14ac:dyDescent="0.15">
      <c r="A18" s="25"/>
      <c r="B18" s="11" t="str">
        <f>IFERROR(VLOOKUP($A18,#REF!,2,0),"-")</f>
        <v>-</v>
      </c>
      <c r="C18" s="18" t="str">
        <f>IFERROR(VLOOKUP($A18,#REF!,3,0),"-")</f>
        <v>-</v>
      </c>
      <c r="D18" s="19" t="str">
        <f>IFERROR(VLOOKUP($A18,#REF!,4,0),"-")</f>
        <v>-</v>
      </c>
      <c r="E18" s="18" t="str">
        <f>IFERROR(VLOOKUP($A18,#REF!,5,0),"-")</f>
        <v>-</v>
      </c>
      <c r="F18" s="35" t="str">
        <f>IFERROR(VLOOKUP($A18,#REF!,6,0),"-")</f>
        <v>-</v>
      </c>
      <c r="G18" s="19" t="str">
        <f>IFERROR(VLOOKUP($A18,#REF!,7,0),"-")</f>
        <v>-</v>
      </c>
      <c r="H18" s="19" t="str">
        <f>IFERROR(VLOOKUP($A18,#REF!,8,0),"-")</f>
        <v>-</v>
      </c>
      <c r="I18" s="11"/>
      <c r="J18" s="42"/>
      <c r="L18" s="2"/>
    </row>
    <row r="19" spans="1:12" ht="14" x14ac:dyDescent="0.15">
      <c r="A19" s="25"/>
      <c r="B19" s="11" t="str">
        <f>IFERROR(VLOOKUP($A19,#REF!,2,0),"-")</f>
        <v>-</v>
      </c>
      <c r="C19" s="18" t="str">
        <f>IFERROR(VLOOKUP($A19,#REF!,3,0),"-")</f>
        <v>-</v>
      </c>
      <c r="D19" s="19" t="str">
        <f>IFERROR(VLOOKUP($A19,#REF!,4,0),"-")</f>
        <v>-</v>
      </c>
      <c r="E19" s="18" t="str">
        <f>IFERROR(VLOOKUP($A19,#REF!,5,0),"-")</f>
        <v>-</v>
      </c>
      <c r="F19" s="35" t="str">
        <f>IFERROR(VLOOKUP($A19,#REF!,6,0),"-")</f>
        <v>-</v>
      </c>
      <c r="G19" s="19" t="str">
        <f>IFERROR(VLOOKUP($A19,#REF!,7,0),"-")</f>
        <v>-</v>
      </c>
      <c r="H19" s="19" t="str">
        <f>IFERROR(VLOOKUP($A19,#REF!,8,0),"-")</f>
        <v>-</v>
      </c>
      <c r="I19" s="11"/>
      <c r="J19" s="42"/>
      <c r="L19" s="2"/>
    </row>
    <row r="20" spans="1:12" ht="14" x14ac:dyDescent="0.15">
      <c r="A20" s="25"/>
      <c r="B20" s="11" t="str">
        <f>IFERROR(VLOOKUP($A20,#REF!,2,0),"-")</f>
        <v>-</v>
      </c>
      <c r="C20" s="18" t="str">
        <f>IFERROR(VLOOKUP($A20,#REF!,3,0),"-")</f>
        <v>-</v>
      </c>
      <c r="D20" s="19" t="str">
        <f>IFERROR(VLOOKUP($A20,#REF!,4,0),"-")</f>
        <v>-</v>
      </c>
      <c r="E20" s="18" t="str">
        <f>IFERROR(VLOOKUP($A20,#REF!,5,0),"-")</f>
        <v>-</v>
      </c>
      <c r="F20" s="35" t="str">
        <f>IFERROR(VLOOKUP($A20,#REF!,6,0),"-")</f>
        <v>-</v>
      </c>
      <c r="G20" s="19" t="str">
        <f>IFERROR(VLOOKUP($A20,#REF!,7,0),"-")</f>
        <v>-</v>
      </c>
      <c r="H20" s="19" t="str">
        <f>IFERROR(VLOOKUP($A20,#REF!,8,0),"-")</f>
        <v>-</v>
      </c>
      <c r="I20" s="11"/>
      <c r="J20" s="42"/>
      <c r="L20" s="2"/>
    </row>
    <row r="21" spans="1:12" ht="14" x14ac:dyDescent="0.15">
      <c r="A21" s="25"/>
      <c r="B21" s="11" t="str">
        <f>IFERROR(VLOOKUP($A21,#REF!,2,0),"-")</f>
        <v>-</v>
      </c>
      <c r="C21" s="18" t="str">
        <f>IFERROR(VLOOKUP($A21,#REF!,3,0),"-")</f>
        <v>-</v>
      </c>
      <c r="D21" s="19" t="str">
        <f>IFERROR(VLOOKUP($A21,#REF!,4,0),"-")</f>
        <v>-</v>
      </c>
      <c r="E21" s="18" t="str">
        <f>IFERROR(VLOOKUP($A21,#REF!,5,0),"-")</f>
        <v>-</v>
      </c>
      <c r="F21" s="35" t="str">
        <f>IFERROR(VLOOKUP($A21,#REF!,6,0),"-")</f>
        <v>-</v>
      </c>
      <c r="G21" s="19" t="str">
        <f>IFERROR(VLOOKUP($A21,#REF!,7,0),"-")</f>
        <v>-</v>
      </c>
      <c r="H21" s="19" t="str">
        <f>IFERROR(VLOOKUP($A21,#REF!,8,0),"-")</f>
        <v>-</v>
      </c>
      <c r="I21" s="11"/>
      <c r="J21" s="42"/>
      <c r="L21" s="2"/>
    </row>
    <row r="22" spans="1:12" ht="14" x14ac:dyDescent="0.15">
      <c r="A22" s="25"/>
      <c r="B22" s="11" t="str">
        <f>IFERROR(VLOOKUP($A22,#REF!,2,0),"-")</f>
        <v>-</v>
      </c>
      <c r="C22" s="18" t="str">
        <f>IFERROR(VLOOKUP($A22,#REF!,3,0),"-")</f>
        <v>-</v>
      </c>
      <c r="D22" s="19" t="str">
        <f>IFERROR(VLOOKUP($A22,#REF!,4,0),"-")</f>
        <v>-</v>
      </c>
      <c r="E22" s="18" t="str">
        <f>IFERROR(VLOOKUP($A22,#REF!,5,0),"-")</f>
        <v>-</v>
      </c>
      <c r="F22" s="35" t="str">
        <f>IFERROR(VLOOKUP($A22,#REF!,6,0),"-")</f>
        <v>-</v>
      </c>
      <c r="G22" s="19" t="str">
        <f>IFERROR(VLOOKUP($A22,#REF!,7,0),"-")</f>
        <v>-</v>
      </c>
      <c r="H22" s="19" t="str">
        <f>IFERROR(VLOOKUP($A22,#REF!,8,0),"-")</f>
        <v>-</v>
      </c>
      <c r="I22" s="11"/>
      <c r="J22" s="42"/>
      <c r="L22" s="2"/>
    </row>
    <row r="23" spans="1:12" ht="14" x14ac:dyDescent="0.15">
      <c r="A23" s="25"/>
      <c r="B23" s="11" t="str">
        <f>IFERROR(VLOOKUP($A23,#REF!,2,0),"-")</f>
        <v>-</v>
      </c>
      <c r="C23" s="18" t="str">
        <f>IFERROR(VLOOKUP($A23,#REF!,3,0),"-")</f>
        <v>-</v>
      </c>
      <c r="D23" s="19" t="str">
        <f>IFERROR(VLOOKUP($A23,#REF!,4,0),"-")</f>
        <v>-</v>
      </c>
      <c r="E23" s="18" t="str">
        <f>IFERROR(VLOOKUP($A23,#REF!,5,0),"-")</f>
        <v>-</v>
      </c>
      <c r="F23" s="35" t="str">
        <f>IFERROR(VLOOKUP($A23,#REF!,6,0),"-")</f>
        <v>-</v>
      </c>
      <c r="G23" s="19" t="str">
        <f>IFERROR(VLOOKUP($A23,#REF!,7,0),"-")</f>
        <v>-</v>
      </c>
      <c r="H23" s="19" t="str">
        <f>IFERROR(VLOOKUP($A23,#REF!,8,0),"-")</f>
        <v>-</v>
      </c>
      <c r="I23" s="11"/>
      <c r="J23" s="42"/>
      <c r="L23" s="2"/>
    </row>
    <row r="24" spans="1:12" ht="14" x14ac:dyDescent="0.15">
      <c r="A24" s="25"/>
      <c r="B24" s="11" t="str">
        <f>IFERROR(VLOOKUP($A24,#REF!,2,0),"-")</f>
        <v>-</v>
      </c>
      <c r="C24" s="18" t="str">
        <f>IFERROR(VLOOKUP($A24,#REF!,3,0),"-")</f>
        <v>-</v>
      </c>
      <c r="D24" s="19" t="str">
        <f>IFERROR(VLOOKUP($A24,#REF!,4,0),"-")</f>
        <v>-</v>
      </c>
      <c r="E24" s="18" t="str">
        <f>IFERROR(VLOOKUP($A24,#REF!,5,0),"-")</f>
        <v>-</v>
      </c>
      <c r="F24" s="35" t="str">
        <f>IFERROR(VLOOKUP($A24,#REF!,6,0),"-")</f>
        <v>-</v>
      </c>
      <c r="G24" s="19" t="str">
        <f>IFERROR(VLOOKUP($A24,#REF!,7,0),"-")</f>
        <v>-</v>
      </c>
      <c r="H24" s="19" t="str">
        <f>IFERROR(VLOOKUP($A24,#REF!,8,0),"-")</f>
        <v>-</v>
      </c>
      <c r="I24" s="11"/>
      <c r="J24" s="42"/>
      <c r="L24" s="2"/>
    </row>
    <row r="25" spans="1:12" ht="14" x14ac:dyDescent="0.15">
      <c r="A25" s="25"/>
      <c r="B25" s="11" t="str">
        <f>IFERROR(VLOOKUP($A25,#REF!,2,0),"-")</f>
        <v>-</v>
      </c>
      <c r="C25" s="18" t="str">
        <f>IFERROR(VLOOKUP($A25,#REF!,3,0),"-")</f>
        <v>-</v>
      </c>
      <c r="D25" s="19" t="str">
        <f>IFERROR(VLOOKUP($A25,#REF!,4,0),"-")</f>
        <v>-</v>
      </c>
      <c r="E25" s="18" t="str">
        <f>IFERROR(VLOOKUP($A25,#REF!,5,0),"-")</f>
        <v>-</v>
      </c>
      <c r="F25" s="35" t="str">
        <f>IFERROR(VLOOKUP($A25,#REF!,6,0),"-")</f>
        <v>-</v>
      </c>
      <c r="G25" s="19" t="str">
        <f>IFERROR(VLOOKUP($A25,#REF!,7,0),"-")</f>
        <v>-</v>
      </c>
      <c r="H25" s="19" t="str">
        <f>IFERROR(VLOOKUP($A25,#REF!,8,0),"-")</f>
        <v>-</v>
      </c>
      <c r="I25" s="11"/>
      <c r="J25" s="42"/>
      <c r="L25" s="2"/>
    </row>
    <row r="26" spans="1:12" ht="14" x14ac:dyDescent="0.15">
      <c r="A26" s="25"/>
      <c r="B26" s="11" t="str">
        <f>IFERROR(VLOOKUP($A26,#REF!,2,0),"-")</f>
        <v>-</v>
      </c>
      <c r="C26" s="18" t="str">
        <f>IFERROR(VLOOKUP($A26,#REF!,3,0),"-")</f>
        <v>-</v>
      </c>
      <c r="D26" s="19" t="str">
        <f>IFERROR(VLOOKUP($A26,#REF!,4,0),"-")</f>
        <v>-</v>
      </c>
      <c r="E26" s="18" t="str">
        <f>IFERROR(VLOOKUP($A26,#REF!,5,0),"-")</f>
        <v>-</v>
      </c>
      <c r="F26" s="35" t="str">
        <f>IFERROR(VLOOKUP($A26,#REF!,6,0),"-")</f>
        <v>-</v>
      </c>
      <c r="G26" s="19" t="str">
        <f>IFERROR(VLOOKUP($A26,#REF!,7,0),"-")</f>
        <v>-</v>
      </c>
      <c r="H26" s="19" t="str">
        <f>IFERROR(VLOOKUP($A26,#REF!,8,0),"-")</f>
        <v>-</v>
      </c>
      <c r="I26" s="11"/>
      <c r="J26" s="42"/>
      <c r="L26" s="2"/>
    </row>
    <row r="27" spans="1:12" ht="14" x14ac:dyDescent="0.15">
      <c r="A27" s="25"/>
      <c r="B27" s="11" t="str">
        <f>IFERROR(VLOOKUP($A27,#REF!,2,0),"-")</f>
        <v>-</v>
      </c>
      <c r="C27" s="18" t="str">
        <f>IFERROR(VLOOKUP($A27,#REF!,3,0),"-")</f>
        <v>-</v>
      </c>
      <c r="D27" s="19" t="str">
        <f>IFERROR(VLOOKUP($A27,#REF!,4,0),"-")</f>
        <v>-</v>
      </c>
      <c r="E27" s="18" t="str">
        <f>IFERROR(VLOOKUP($A27,#REF!,5,0),"-")</f>
        <v>-</v>
      </c>
      <c r="F27" s="35" t="str">
        <f>IFERROR(VLOOKUP($A27,#REF!,6,0),"-")</f>
        <v>-</v>
      </c>
      <c r="G27" s="19" t="str">
        <f>IFERROR(VLOOKUP($A27,#REF!,7,0),"-")</f>
        <v>-</v>
      </c>
      <c r="H27" s="19" t="str">
        <f>IFERROR(VLOOKUP($A27,#REF!,8,0),"-")</f>
        <v>-</v>
      </c>
      <c r="I27" s="11"/>
      <c r="J27" s="42"/>
      <c r="L27" s="2"/>
    </row>
    <row r="28" spans="1:12" ht="14" x14ac:dyDescent="0.15">
      <c r="A28" s="25"/>
      <c r="B28" s="11" t="str">
        <f>IFERROR(VLOOKUP($A28,#REF!,2,0),"-")</f>
        <v>-</v>
      </c>
      <c r="C28" s="18" t="str">
        <f>IFERROR(VLOOKUP($A28,#REF!,3,0),"-")</f>
        <v>-</v>
      </c>
      <c r="D28" s="19" t="str">
        <f>IFERROR(VLOOKUP($A28,#REF!,4,0),"-")</f>
        <v>-</v>
      </c>
      <c r="E28" s="18" t="str">
        <f>IFERROR(VLOOKUP($A28,#REF!,5,0),"-")</f>
        <v>-</v>
      </c>
      <c r="F28" s="35" t="str">
        <f>IFERROR(VLOOKUP($A28,#REF!,6,0),"-")</f>
        <v>-</v>
      </c>
      <c r="G28" s="19" t="str">
        <f>IFERROR(VLOOKUP($A28,#REF!,7,0),"-")</f>
        <v>-</v>
      </c>
      <c r="H28" s="19" t="str">
        <f>IFERROR(VLOOKUP($A28,#REF!,8,0),"-")</f>
        <v>-</v>
      </c>
      <c r="I28" s="11"/>
      <c r="J28" s="42"/>
      <c r="L28" s="2"/>
    </row>
    <row r="29" spans="1:12" ht="14" x14ac:dyDescent="0.15">
      <c r="A29" s="25"/>
      <c r="B29" s="11" t="str">
        <f>IFERROR(VLOOKUP($A29,#REF!,2,0),"-")</f>
        <v>-</v>
      </c>
      <c r="C29" s="18" t="str">
        <f>IFERROR(VLOOKUP($A29,#REF!,3,0),"-")</f>
        <v>-</v>
      </c>
      <c r="D29" s="19" t="str">
        <f>IFERROR(VLOOKUP($A29,#REF!,4,0),"-")</f>
        <v>-</v>
      </c>
      <c r="E29" s="18" t="str">
        <f>IFERROR(VLOOKUP($A29,#REF!,5,0),"-")</f>
        <v>-</v>
      </c>
      <c r="F29" s="35" t="str">
        <f>IFERROR(VLOOKUP($A29,#REF!,6,0),"-")</f>
        <v>-</v>
      </c>
      <c r="G29" s="19" t="str">
        <f>IFERROR(VLOOKUP($A29,#REF!,7,0),"-")</f>
        <v>-</v>
      </c>
      <c r="H29" s="19" t="str">
        <f>IFERROR(VLOOKUP($A29,#REF!,8,0),"-")</f>
        <v>-</v>
      </c>
      <c r="I29" s="11"/>
      <c r="J29" s="42"/>
      <c r="L29" s="2"/>
    </row>
    <row r="30" spans="1:12" ht="14" x14ac:dyDescent="0.15">
      <c r="A30" s="25"/>
      <c r="B30" s="11" t="str">
        <f>IFERROR(VLOOKUP($A30,#REF!,2,0),"-")</f>
        <v>-</v>
      </c>
      <c r="C30" s="18" t="str">
        <f>IFERROR(VLOOKUP($A30,#REF!,3,0),"-")</f>
        <v>-</v>
      </c>
      <c r="D30" s="19" t="str">
        <f>IFERROR(VLOOKUP($A30,#REF!,4,0),"-")</f>
        <v>-</v>
      </c>
      <c r="E30" s="18" t="str">
        <f>IFERROR(VLOOKUP($A30,#REF!,5,0),"-")</f>
        <v>-</v>
      </c>
      <c r="F30" s="35" t="str">
        <f>IFERROR(VLOOKUP($A30,#REF!,6,0),"-")</f>
        <v>-</v>
      </c>
      <c r="G30" s="19" t="str">
        <f>IFERROR(VLOOKUP($A30,#REF!,7,0),"-")</f>
        <v>-</v>
      </c>
      <c r="H30" s="19" t="str">
        <f>IFERROR(VLOOKUP($A30,#REF!,8,0),"-")</f>
        <v>-</v>
      </c>
      <c r="I30" s="11"/>
      <c r="J30" s="42"/>
      <c r="L30" s="2"/>
    </row>
    <row r="31" spans="1:12" ht="14" x14ac:dyDescent="0.15">
      <c r="A31" s="25"/>
      <c r="B31" s="11" t="str">
        <f>IFERROR(VLOOKUP($A31,#REF!,2,0),"-")</f>
        <v>-</v>
      </c>
      <c r="C31" s="18" t="str">
        <f>IFERROR(VLOOKUP($A31,#REF!,3,0),"-")</f>
        <v>-</v>
      </c>
      <c r="D31" s="19" t="str">
        <f>IFERROR(VLOOKUP($A31,#REF!,4,0),"-")</f>
        <v>-</v>
      </c>
      <c r="E31" s="18" t="str">
        <f>IFERROR(VLOOKUP($A31,#REF!,5,0),"-")</f>
        <v>-</v>
      </c>
      <c r="F31" s="35" t="str">
        <f>IFERROR(VLOOKUP($A31,#REF!,6,0),"-")</f>
        <v>-</v>
      </c>
      <c r="G31" s="19" t="str">
        <f>IFERROR(VLOOKUP($A31,#REF!,7,0),"-")</f>
        <v>-</v>
      </c>
      <c r="H31" s="19" t="str">
        <f>IFERROR(VLOOKUP($A31,#REF!,8,0),"-")</f>
        <v>-</v>
      </c>
      <c r="I31" s="11"/>
      <c r="J31" s="42"/>
      <c r="L31" s="2"/>
    </row>
    <row r="32" spans="1:12" ht="14" x14ac:dyDescent="0.15">
      <c r="A32" s="25"/>
      <c r="B32" s="11" t="str">
        <f>IFERROR(VLOOKUP($A32,#REF!,2,0),"-")</f>
        <v>-</v>
      </c>
      <c r="C32" s="18" t="str">
        <f>IFERROR(VLOOKUP($A32,#REF!,3,0),"-")</f>
        <v>-</v>
      </c>
      <c r="D32" s="19" t="str">
        <f>IFERROR(VLOOKUP($A32,#REF!,4,0),"-")</f>
        <v>-</v>
      </c>
      <c r="E32" s="18" t="str">
        <f>IFERROR(VLOOKUP($A32,#REF!,5,0),"-")</f>
        <v>-</v>
      </c>
      <c r="F32" s="35" t="str">
        <f>IFERROR(VLOOKUP($A32,#REF!,6,0),"-")</f>
        <v>-</v>
      </c>
      <c r="G32" s="19" t="str">
        <f>IFERROR(VLOOKUP($A32,#REF!,7,0),"-")</f>
        <v>-</v>
      </c>
      <c r="H32" s="19" t="str">
        <f>IFERROR(VLOOKUP($A32,#REF!,8,0),"-")</f>
        <v>-</v>
      </c>
      <c r="I32" s="11"/>
      <c r="J32" s="42"/>
      <c r="L32" s="2"/>
    </row>
    <row r="33" spans="1:12" ht="14" x14ac:dyDescent="0.15">
      <c r="A33" s="25"/>
      <c r="B33" s="11" t="str">
        <f>IFERROR(VLOOKUP($A33,#REF!,2,0),"-")</f>
        <v>-</v>
      </c>
      <c r="C33" s="18" t="str">
        <f>IFERROR(VLOOKUP($A33,#REF!,3,0),"-")</f>
        <v>-</v>
      </c>
      <c r="D33" s="19" t="str">
        <f>IFERROR(VLOOKUP($A33,#REF!,4,0),"-")</f>
        <v>-</v>
      </c>
      <c r="E33" s="18" t="str">
        <f>IFERROR(VLOOKUP($A33,#REF!,5,0),"-")</f>
        <v>-</v>
      </c>
      <c r="F33" s="35" t="str">
        <f>IFERROR(VLOOKUP($A33,#REF!,6,0),"-")</f>
        <v>-</v>
      </c>
      <c r="G33" s="19" t="str">
        <f>IFERROR(VLOOKUP($A33,#REF!,7,0),"-")</f>
        <v>-</v>
      </c>
      <c r="H33" s="19" t="str">
        <f>IFERROR(VLOOKUP($A33,#REF!,8,0),"-")</f>
        <v>-</v>
      </c>
      <c r="I33" s="11"/>
      <c r="J33" s="42"/>
      <c r="L33" s="2"/>
    </row>
    <row r="34" spans="1:12" ht="14" x14ac:dyDescent="0.15">
      <c r="A34" s="25"/>
      <c r="B34" s="11" t="str">
        <f>IFERROR(VLOOKUP($A34,#REF!,2,0),"-")</f>
        <v>-</v>
      </c>
      <c r="C34" s="18" t="str">
        <f>IFERROR(VLOOKUP($A34,#REF!,3,0),"-")</f>
        <v>-</v>
      </c>
      <c r="D34" s="19" t="str">
        <f>IFERROR(VLOOKUP($A34,#REF!,4,0),"-")</f>
        <v>-</v>
      </c>
      <c r="E34" s="18" t="str">
        <f>IFERROR(VLOOKUP($A34,#REF!,5,0),"-")</f>
        <v>-</v>
      </c>
      <c r="F34" s="35" t="str">
        <f>IFERROR(VLOOKUP($A34,#REF!,6,0),"-")</f>
        <v>-</v>
      </c>
      <c r="G34" s="19" t="str">
        <f>IFERROR(VLOOKUP($A34,#REF!,7,0),"-")</f>
        <v>-</v>
      </c>
      <c r="H34" s="19" t="str">
        <f>IFERROR(VLOOKUP($A34,#REF!,8,0),"-")</f>
        <v>-</v>
      </c>
      <c r="I34" s="11"/>
      <c r="J34" s="42"/>
      <c r="L34" s="2"/>
    </row>
    <row r="35" spans="1:12" ht="14" x14ac:dyDescent="0.15">
      <c r="A35" s="25"/>
      <c r="B35" s="11" t="str">
        <f>IFERROR(VLOOKUP($A35,#REF!,2,0),"-")</f>
        <v>-</v>
      </c>
      <c r="C35" s="18" t="str">
        <f>IFERROR(VLOOKUP($A35,#REF!,3,0),"-")</f>
        <v>-</v>
      </c>
      <c r="D35" s="19" t="str">
        <f>IFERROR(VLOOKUP($A35,#REF!,4,0),"-")</f>
        <v>-</v>
      </c>
      <c r="E35" s="18" t="str">
        <f>IFERROR(VLOOKUP($A35,#REF!,5,0),"-")</f>
        <v>-</v>
      </c>
      <c r="F35" s="35" t="str">
        <f>IFERROR(VLOOKUP($A35,#REF!,6,0),"-")</f>
        <v>-</v>
      </c>
      <c r="G35" s="19" t="str">
        <f>IFERROR(VLOOKUP($A35,#REF!,7,0),"-")</f>
        <v>-</v>
      </c>
      <c r="H35" s="19" t="str">
        <f>IFERROR(VLOOKUP($A35,#REF!,8,0),"-")</f>
        <v>-</v>
      </c>
      <c r="I35" s="11"/>
      <c r="J35" s="42"/>
      <c r="L35" s="2"/>
    </row>
    <row r="36" spans="1:12" ht="13" x14ac:dyDescent="0.15">
      <c r="A36" s="43"/>
      <c r="B36" s="11"/>
      <c r="C36" s="18"/>
      <c r="D36" s="19"/>
      <c r="E36" s="18"/>
      <c r="F36" s="35"/>
      <c r="G36" s="18"/>
      <c r="H36" s="18"/>
      <c r="I36" s="11"/>
      <c r="J36" s="42"/>
      <c r="L36" s="2"/>
    </row>
    <row r="37" spans="1:12" ht="13" x14ac:dyDescent="0.15">
      <c r="A37" s="43"/>
      <c r="B37" s="11"/>
      <c r="C37" s="18"/>
      <c r="D37" s="19"/>
      <c r="E37" s="18"/>
      <c r="F37" s="35"/>
      <c r="G37" s="18"/>
      <c r="H37" s="18"/>
      <c r="I37" s="11"/>
      <c r="J37" s="42"/>
      <c r="L37" s="2"/>
    </row>
    <row r="38" spans="1:12" ht="13" x14ac:dyDescent="0.15">
      <c r="A38" s="43"/>
      <c r="B38" s="11"/>
      <c r="C38" s="18"/>
      <c r="D38" s="19"/>
      <c r="E38" s="18"/>
      <c r="F38" s="35"/>
      <c r="G38" s="18"/>
      <c r="H38" s="18"/>
      <c r="I38" s="11"/>
      <c r="J38" s="42"/>
      <c r="L38" s="2"/>
    </row>
    <row r="39" spans="1:12" ht="13" x14ac:dyDescent="0.15">
      <c r="A39" s="43"/>
      <c r="B39" s="11"/>
      <c r="C39" s="18"/>
      <c r="D39" s="19"/>
      <c r="E39" s="18"/>
      <c r="F39" s="35"/>
      <c r="G39" s="18"/>
      <c r="H39" s="18"/>
      <c r="I39" s="11"/>
      <c r="J39" s="42"/>
      <c r="L39" s="2"/>
    </row>
    <row r="40" spans="1:12" ht="13" x14ac:dyDescent="0.15">
      <c r="A40" s="43"/>
      <c r="B40" s="11"/>
      <c r="C40" s="18"/>
      <c r="D40" s="19"/>
      <c r="E40" s="18"/>
      <c r="F40" s="35"/>
      <c r="G40" s="18"/>
      <c r="H40" s="18"/>
      <c r="I40" s="11"/>
      <c r="J40" s="42"/>
      <c r="L40" s="2"/>
    </row>
    <row r="41" spans="1:12" ht="13" x14ac:dyDescent="0.15">
      <c r="A41" s="43"/>
      <c r="B41" s="11"/>
      <c r="C41" s="18"/>
      <c r="D41" s="19"/>
      <c r="E41" s="18"/>
      <c r="F41" s="35"/>
      <c r="G41" s="18"/>
      <c r="H41" s="18"/>
      <c r="I41" s="11"/>
      <c r="J41" s="42"/>
      <c r="L41" s="2"/>
    </row>
    <row r="42" spans="1:12" ht="13" x14ac:dyDescent="0.15">
      <c r="A42" s="43"/>
      <c r="B42" s="11"/>
      <c r="C42" s="18"/>
      <c r="D42" s="19"/>
      <c r="E42" s="18"/>
      <c r="F42" s="35"/>
      <c r="G42" s="18"/>
      <c r="H42" s="18"/>
      <c r="I42" s="11"/>
      <c r="J42" s="42"/>
      <c r="L42" s="2"/>
    </row>
    <row r="43" spans="1:12" ht="13" x14ac:dyDescent="0.15">
      <c r="A43" s="43"/>
      <c r="B43" s="11"/>
      <c r="C43" s="18"/>
      <c r="D43" s="19"/>
      <c r="E43" s="18"/>
      <c r="F43" s="35"/>
      <c r="G43" s="18"/>
      <c r="H43" s="18"/>
      <c r="I43" s="11"/>
      <c r="J43" s="42"/>
      <c r="L43" s="2"/>
    </row>
    <row r="44" spans="1:12" ht="13" x14ac:dyDescent="0.15">
      <c r="A44" s="43"/>
      <c r="B44" s="11"/>
      <c r="C44" s="18"/>
      <c r="D44" s="19"/>
      <c r="E44" s="18"/>
      <c r="F44" s="35"/>
      <c r="G44" s="18"/>
      <c r="H44" s="18"/>
      <c r="I44" s="11"/>
      <c r="J44" s="42"/>
      <c r="L44" s="2"/>
    </row>
    <row r="45" spans="1:12" ht="13" x14ac:dyDescent="0.15">
      <c r="A45" s="43"/>
      <c r="B45" s="11"/>
      <c r="C45" s="18"/>
      <c r="D45" s="19"/>
      <c r="E45" s="18"/>
      <c r="F45" s="35"/>
      <c r="G45" s="18"/>
      <c r="H45" s="18"/>
      <c r="I45" s="11"/>
      <c r="J45" s="42"/>
      <c r="L45" s="2"/>
    </row>
    <row r="46" spans="1:12" ht="13" x14ac:dyDescent="0.15">
      <c r="A46" s="43"/>
      <c r="B46" s="11"/>
      <c r="C46" s="18"/>
      <c r="D46" s="19"/>
      <c r="E46" s="18"/>
      <c r="F46" s="35"/>
      <c r="G46" s="18"/>
      <c r="H46" s="18"/>
      <c r="I46" s="11"/>
      <c r="J46" s="42"/>
      <c r="L46" s="2"/>
    </row>
    <row r="47" spans="1:12" ht="13" x14ac:dyDescent="0.15">
      <c r="A47" s="43"/>
      <c r="B47" s="11"/>
      <c r="C47" s="18"/>
      <c r="D47" s="19"/>
      <c r="E47" s="18"/>
      <c r="F47" s="35"/>
      <c r="G47" s="18"/>
      <c r="H47" s="18"/>
      <c r="I47" s="11"/>
      <c r="J47" s="42"/>
      <c r="L47" s="2"/>
    </row>
    <row r="48" spans="1:12" ht="13" x14ac:dyDescent="0.15">
      <c r="A48" s="43"/>
      <c r="B48" s="11"/>
      <c r="C48" s="18"/>
      <c r="D48" s="19"/>
      <c r="E48" s="18"/>
      <c r="F48" s="35"/>
      <c r="G48" s="18"/>
      <c r="H48" s="18"/>
      <c r="I48" s="11"/>
      <c r="J48" s="42"/>
      <c r="L48" s="2"/>
    </row>
    <row r="49" spans="1:12" ht="13" x14ac:dyDescent="0.15">
      <c r="A49" s="43"/>
      <c r="B49" s="11"/>
      <c r="C49" s="18"/>
      <c r="D49" s="19"/>
      <c r="E49" s="18"/>
      <c r="F49" s="35"/>
      <c r="G49" s="18"/>
      <c r="H49" s="18"/>
      <c r="I49" s="11"/>
      <c r="J49" s="42"/>
      <c r="L49" s="2"/>
    </row>
    <row r="50" spans="1:12" ht="13" x14ac:dyDescent="0.15">
      <c r="A50" s="43"/>
      <c r="B50" s="11"/>
      <c r="C50" s="18"/>
      <c r="D50" s="19"/>
      <c r="E50" s="18"/>
      <c r="F50" s="35"/>
      <c r="G50" s="18"/>
      <c r="H50" s="18"/>
      <c r="I50" s="11"/>
      <c r="J50" s="42"/>
      <c r="L50" s="2"/>
    </row>
    <row r="51" spans="1:12" ht="13" x14ac:dyDescent="0.15">
      <c r="A51" s="43"/>
      <c r="B51" s="11"/>
      <c r="C51" s="18"/>
      <c r="D51" s="19"/>
      <c r="E51" s="18"/>
      <c r="F51" s="35"/>
      <c r="G51" s="18"/>
      <c r="H51" s="18"/>
      <c r="I51" s="11"/>
      <c r="J51" s="42"/>
      <c r="L51" s="2"/>
    </row>
    <row r="52" spans="1:12" ht="13" x14ac:dyDescent="0.15">
      <c r="A52" s="43"/>
      <c r="B52" s="11"/>
      <c r="C52" s="18"/>
      <c r="D52" s="19"/>
      <c r="E52" s="18"/>
      <c r="F52" s="35"/>
      <c r="G52" s="18"/>
      <c r="H52" s="18"/>
      <c r="I52" s="11"/>
      <c r="J52" s="42"/>
      <c r="L52" s="2"/>
    </row>
    <row r="53" spans="1:12" ht="13" x14ac:dyDescent="0.15">
      <c r="A53" s="43"/>
      <c r="B53" s="11"/>
      <c r="C53" s="18"/>
      <c r="D53" s="19"/>
      <c r="E53" s="18"/>
      <c r="F53" s="35"/>
      <c r="G53" s="18"/>
      <c r="H53" s="18"/>
      <c r="I53" s="11"/>
      <c r="J53" s="42"/>
      <c r="L53" s="2"/>
    </row>
    <row r="54" spans="1:12" ht="13" x14ac:dyDescent="0.15">
      <c r="A54" s="43"/>
      <c r="B54" s="11"/>
      <c r="C54" s="18"/>
      <c r="D54" s="19"/>
      <c r="E54" s="18"/>
      <c r="F54" s="35"/>
      <c r="G54" s="18"/>
      <c r="H54" s="18"/>
      <c r="I54" s="11"/>
      <c r="J54" s="42"/>
      <c r="L54" s="2"/>
    </row>
    <row r="55" spans="1:12" ht="13" x14ac:dyDescent="0.15">
      <c r="A55" s="43"/>
      <c r="B55" s="11"/>
      <c r="C55" s="18"/>
      <c r="D55" s="19"/>
      <c r="E55" s="18"/>
      <c r="F55" s="35"/>
      <c r="G55" s="18"/>
      <c r="H55" s="18"/>
      <c r="I55" s="11"/>
      <c r="J55" s="42"/>
      <c r="L55" s="2"/>
    </row>
    <row r="56" spans="1:12" ht="13" x14ac:dyDescent="0.15">
      <c r="A56" s="43"/>
      <c r="B56" s="11"/>
      <c r="C56" s="18"/>
      <c r="D56" s="19"/>
      <c r="E56" s="18"/>
      <c r="F56" s="35"/>
      <c r="G56" s="18"/>
      <c r="H56" s="18"/>
      <c r="I56" s="11"/>
      <c r="J56" s="42"/>
      <c r="L56" s="2"/>
    </row>
    <row r="57" spans="1:12" ht="13" x14ac:dyDescent="0.15">
      <c r="A57" s="43"/>
      <c r="B57" s="11"/>
      <c r="C57" s="18"/>
      <c r="D57" s="19"/>
      <c r="E57" s="18"/>
      <c r="F57" s="35"/>
      <c r="G57" s="18"/>
      <c r="H57" s="18"/>
      <c r="I57" s="11"/>
      <c r="J57" s="42"/>
      <c r="L57" s="2"/>
    </row>
    <row r="58" spans="1:12" ht="13" x14ac:dyDescent="0.15">
      <c r="A58" s="43"/>
      <c r="B58" s="11"/>
      <c r="C58" s="18"/>
      <c r="D58" s="19"/>
      <c r="E58" s="18"/>
      <c r="F58" s="35"/>
      <c r="G58" s="18"/>
      <c r="H58" s="18"/>
      <c r="I58" s="11"/>
      <c r="J58" s="42"/>
      <c r="L58" s="2"/>
    </row>
    <row r="59" spans="1:12" ht="13" x14ac:dyDescent="0.15">
      <c r="A59" s="43"/>
      <c r="B59" s="11"/>
      <c r="C59" s="18"/>
      <c r="D59" s="19"/>
      <c r="E59" s="18"/>
      <c r="F59" s="35"/>
      <c r="G59" s="18"/>
      <c r="H59" s="18"/>
      <c r="I59" s="11"/>
      <c r="J59" s="42"/>
      <c r="L59" s="2"/>
    </row>
    <row r="60" spans="1:12" ht="13" x14ac:dyDescent="0.15">
      <c r="A60" s="43"/>
      <c r="B60" s="11"/>
      <c r="C60" s="18"/>
      <c r="D60" s="19"/>
      <c r="E60" s="18"/>
      <c r="F60" s="35"/>
      <c r="G60" s="18"/>
      <c r="H60" s="18"/>
      <c r="I60" s="11"/>
      <c r="J60" s="42"/>
      <c r="L60" s="2"/>
    </row>
    <row r="61" spans="1:12" ht="13" x14ac:dyDescent="0.15">
      <c r="A61" s="43"/>
      <c r="B61" s="11"/>
      <c r="C61" s="18"/>
      <c r="D61" s="19"/>
      <c r="E61" s="18"/>
      <c r="F61" s="35"/>
      <c r="G61" s="18"/>
      <c r="H61" s="18"/>
      <c r="I61" s="11"/>
      <c r="J61" s="42"/>
      <c r="L61" s="2"/>
    </row>
    <row r="62" spans="1:12" ht="13" x14ac:dyDescent="0.15">
      <c r="A62" s="43"/>
      <c r="B62" s="11"/>
      <c r="C62" s="18"/>
      <c r="D62" s="19"/>
      <c r="E62" s="18"/>
      <c r="F62" s="35"/>
      <c r="G62" s="18"/>
      <c r="H62" s="18"/>
      <c r="I62" s="11"/>
      <c r="J62" s="42"/>
      <c r="L62" s="2"/>
    </row>
    <row r="63" spans="1:12" ht="13" x14ac:dyDescent="0.15">
      <c r="A63" s="43"/>
      <c r="B63" s="11"/>
      <c r="C63" s="18"/>
      <c r="D63" s="19"/>
      <c r="E63" s="18"/>
      <c r="F63" s="35"/>
      <c r="G63" s="18"/>
      <c r="H63" s="18"/>
      <c r="I63" s="11"/>
      <c r="J63" s="42"/>
      <c r="L63" s="2"/>
    </row>
    <row r="64" spans="1:12" ht="13" x14ac:dyDescent="0.15">
      <c r="A64" s="43"/>
      <c r="B64" s="11"/>
      <c r="C64" s="18"/>
      <c r="D64" s="19"/>
      <c r="E64" s="18"/>
      <c r="F64" s="35"/>
      <c r="G64" s="18"/>
      <c r="H64" s="18"/>
      <c r="I64" s="11"/>
      <c r="J64" s="42"/>
      <c r="L64" s="2"/>
    </row>
    <row r="65" spans="1:12" ht="13" x14ac:dyDescent="0.15">
      <c r="A65" s="43"/>
      <c r="B65" s="11"/>
      <c r="C65" s="18"/>
      <c r="D65" s="19"/>
      <c r="E65" s="18"/>
      <c r="F65" s="35"/>
      <c r="G65" s="18"/>
      <c r="H65" s="18"/>
      <c r="I65" s="11"/>
      <c r="J65" s="42"/>
      <c r="L65" s="2"/>
    </row>
    <row r="66" spans="1:12" ht="13" x14ac:dyDescent="0.15">
      <c r="A66" s="43"/>
      <c r="B66" s="11"/>
      <c r="C66" s="18"/>
      <c r="D66" s="19"/>
      <c r="E66" s="18"/>
      <c r="F66" s="35"/>
      <c r="G66" s="18"/>
      <c r="H66" s="18"/>
      <c r="I66" s="11"/>
      <c r="J66" s="42"/>
      <c r="L66" s="2"/>
    </row>
    <row r="67" spans="1:12" ht="13" x14ac:dyDescent="0.15">
      <c r="A67" s="43"/>
      <c r="B67" s="11"/>
      <c r="C67" s="18"/>
      <c r="D67" s="19"/>
      <c r="E67" s="18"/>
      <c r="F67" s="35"/>
      <c r="G67" s="18"/>
      <c r="H67" s="18"/>
      <c r="I67" s="11"/>
      <c r="J67" s="42"/>
      <c r="L67" s="2"/>
    </row>
    <row r="68" spans="1:12" ht="13" x14ac:dyDescent="0.15">
      <c r="A68" s="43"/>
      <c r="B68" s="11"/>
      <c r="C68" s="18"/>
      <c r="D68" s="19"/>
      <c r="E68" s="18"/>
      <c r="F68" s="35"/>
      <c r="G68" s="18"/>
      <c r="H68" s="18"/>
      <c r="I68" s="11"/>
      <c r="J68" s="42"/>
      <c r="L68" s="2"/>
    </row>
    <row r="69" spans="1:12" ht="13" x14ac:dyDescent="0.15">
      <c r="A69" s="43"/>
      <c r="B69" s="11"/>
      <c r="C69" s="18"/>
      <c r="D69" s="19"/>
      <c r="E69" s="18"/>
      <c r="F69" s="35"/>
      <c r="G69" s="18"/>
      <c r="H69" s="18"/>
      <c r="I69" s="11"/>
      <c r="J69" s="42"/>
      <c r="L69" s="2"/>
    </row>
    <row r="70" spans="1:12" ht="13" x14ac:dyDescent="0.15">
      <c r="A70" s="43"/>
      <c r="B70" s="11"/>
      <c r="C70" s="18"/>
      <c r="D70" s="19"/>
      <c r="E70" s="18"/>
      <c r="F70" s="35"/>
      <c r="G70" s="18"/>
      <c r="H70" s="18"/>
      <c r="I70" s="11"/>
      <c r="J70" s="42"/>
      <c r="L70" s="2"/>
    </row>
    <row r="71" spans="1:12" ht="13" x14ac:dyDescent="0.15">
      <c r="A71" s="43"/>
      <c r="B71" s="11"/>
      <c r="C71" s="18"/>
      <c r="D71" s="19"/>
      <c r="E71" s="18"/>
      <c r="F71" s="35"/>
      <c r="G71" s="18"/>
      <c r="H71" s="18"/>
      <c r="I71" s="11"/>
      <c r="J71" s="42"/>
      <c r="L71" s="2"/>
    </row>
    <row r="72" spans="1:12" ht="13" x14ac:dyDescent="0.15">
      <c r="A72" s="43"/>
      <c r="B72" s="11"/>
      <c r="C72" s="18"/>
      <c r="D72" s="19"/>
      <c r="E72" s="18"/>
      <c r="F72" s="35"/>
      <c r="G72" s="18"/>
      <c r="H72" s="18"/>
      <c r="I72" s="11"/>
      <c r="J72" s="42"/>
      <c r="L72" s="2"/>
    </row>
    <row r="73" spans="1:12" ht="13" x14ac:dyDescent="0.15">
      <c r="A73" s="43"/>
      <c r="B73" s="11"/>
      <c r="C73" s="18"/>
      <c r="D73" s="19"/>
      <c r="E73" s="18"/>
      <c r="F73" s="35"/>
      <c r="G73" s="18"/>
      <c r="H73" s="18"/>
      <c r="I73" s="11"/>
      <c r="J73" s="42"/>
      <c r="L73" s="2"/>
    </row>
    <row r="74" spans="1:12" ht="13" x14ac:dyDescent="0.15">
      <c r="A74" s="43"/>
      <c r="B74" s="11"/>
      <c r="C74" s="18"/>
      <c r="D74" s="19"/>
      <c r="E74" s="18"/>
      <c r="F74" s="35"/>
      <c r="G74" s="18"/>
      <c r="H74" s="18"/>
      <c r="I74" s="11"/>
      <c r="J74" s="42"/>
      <c r="L74" s="2"/>
    </row>
    <row r="75" spans="1:12" ht="13" x14ac:dyDescent="0.15">
      <c r="A75" s="43"/>
      <c r="B75" s="11"/>
      <c r="C75" s="18"/>
      <c r="D75" s="19"/>
      <c r="E75" s="18"/>
      <c r="F75" s="35"/>
      <c r="G75" s="18"/>
      <c r="H75" s="18"/>
      <c r="I75" s="11"/>
      <c r="J75" s="42"/>
      <c r="L75" s="2"/>
    </row>
    <row r="76" spans="1:12" ht="13" x14ac:dyDescent="0.15">
      <c r="A76" s="43"/>
      <c r="B76" s="11"/>
      <c r="C76" s="18"/>
      <c r="D76" s="19"/>
      <c r="E76" s="18"/>
      <c r="F76" s="35"/>
      <c r="G76" s="18"/>
      <c r="H76" s="18"/>
      <c r="I76" s="11"/>
      <c r="J76" s="42"/>
      <c r="L76" s="2"/>
    </row>
    <row r="77" spans="1:12" ht="13" x14ac:dyDescent="0.15">
      <c r="A77" s="43"/>
      <c r="B77" s="11"/>
      <c r="C77" s="18"/>
      <c r="D77" s="19"/>
      <c r="E77" s="18"/>
      <c r="F77" s="35"/>
      <c r="G77" s="18"/>
      <c r="H77" s="18"/>
      <c r="I77" s="11"/>
      <c r="J77" s="42"/>
      <c r="L77" s="2"/>
    </row>
    <row r="78" spans="1:12" ht="13" x14ac:dyDescent="0.15">
      <c r="A78" s="43"/>
      <c r="B78" s="11"/>
      <c r="C78" s="18"/>
      <c r="D78" s="19"/>
      <c r="E78" s="18"/>
      <c r="F78" s="35"/>
      <c r="G78" s="18"/>
      <c r="H78" s="18"/>
      <c r="I78" s="11"/>
      <c r="J78" s="42"/>
      <c r="L78" s="2"/>
    </row>
    <row r="79" spans="1:12" ht="13" x14ac:dyDescent="0.15">
      <c r="A79" s="43"/>
      <c r="B79" s="11"/>
      <c r="C79" s="18"/>
      <c r="D79" s="19"/>
      <c r="E79" s="18"/>
      <c r="F79" s="35"/>
      <c r="G79" s="18"/>
      <c r="H79" s="18"/>
      <c r="I79" s="11"/>
      <c r="J79" s="42"/>
      <c r="L79" s="2"/>
    </row>
    <row r="80" spans="1:12" ht="13" x14ac:dyDescent="0.15">
      <c r="A80" s="43"/>
      <c r="B80" s="11"/>
      <c r="C80" s="18"/>
      <c r="D80" s="19"/>
      <c r="E80" s="18"/>
      <c r="F80" s="35"/>
      <c r="G80" s="18"/>
      <c r="H80" s="18"/>
      <c r="I80" s="11"/>
      <c r="J80" s="42"/>
      <c r="L80" s="2"/>
    </row>
    <row r="81" spans="1:12" ht="13" x14ac:dyDescent="0.15">
      <c r="A81" s="43"/>
      <c r="B81" s="11"/>
      <c r="C81" s="18"/>
      <c r="D81" s="19"/>
      <c r="E81" s="18"/>
      <c r="F81" s="35"/>
      <c r="G81" s="18"/>
      <c r="H81" s="18"/>
      <c r="I81" s="11"/>
      <c r="J81" s="42"/>
      <c r="L81" s="2"/>
    </row>
    <row r="82" spans="1:12" ht="13" x14ac:dyDescent="0.15">
      <c r="A82" s="43"/>
      <c r="B82" s="11"/>
      <c r="C82" s="18"/>
      <c r="D82" s="19"/>
      <c r="E82" s="18"/>
      <c r="F82" s="35"/>
      <c r="G82" s="18"/>
      <c r="H82" s="18"/>
      <c r="I82" s="11"/>
      <c r="J82" s="42"/>
      <c r="L82" s="2"/>
    </row>
    <row r="83" spans="1:12" ht="13" x14ac:dyDescent="0.15">
      <c r="A83" s="43"/>
      <c r="B83" s="11"/>
      <c r="C83" s="18"/>
      <c r="D83" s="19"/>
      <c r="E83" s="18"/>
      <c r="F83" s="35"/>
      <c r="G83" s="18"/>
      <c r="H83" s="18"/>
      <c r="I83" s="11"/>
      <c r="J83" s="42"/>
      <c r="L83" s="2"/>
    </row>
    <row r="84" spans="1:12" ht="13" x14ac:dyDescent="0.15">
      <c r="A84" s="43"/>
      <c r="B84" s="11"/>
      <c r="C84" s="18"/>
      <c r="D84" s="19"/>
      <c r="E84" s="18"/>
      <c r="F84" s="35"/>
      <c r="G84" s="18"/>
      <c r="H84" s="18"/>
      <c r="I84" s="11"/>
      <c r="J84" s="42"/>
      <c r="L84" s="2"/>
    </row>
    <row r="85" spans="1:12" ht="13" x14ac:dyDescent="0.15">
      <c r="A85" s="43"/>
      <c r="B85" s="11"/>
      <c r="C85" s="18"/>
      <c r="D85" s="19"/>
      <c r="E85" s="18"/>
      <c r="F85" s="35"/>
      <c r="G85" s="18"/>
      <c r="H85" s="18"/>
      <c r="I85" s="11"/>
      <c r="J85" s="42"/>
      <c r="L85" s="2"/>
    </row>
    <row r="86" spans="1:12" ht="13" x14ac:dyDescent="0.15">
      <c r="A86" s="43"/>
      <c r="B86" s="11"/>
      <c r="C86" s="18"/>
      <c r="D86" s="19"/>
      <c r="E86" s="18"/>
      <c r="F86" s="35"/>
      <c r="G86" s="18"/>
      <c r="H86" s="18"/>
      <c r="I86" s="11"/>
      <c r="J86" s="42"/>
      <c r="L86" s="2"/>
    </row>
    <row r="87" spans="1:12" ht="13" x14ac:dyDescent="0.15">
      <c r="A87" s="43"/>
      <c r="B87" s="11"/>
      <c r="C87" s="18"/>
      <c r="D87" s="19"/>
      <c r="E87" s="18"/>
      <c r="F87" s="35"/>
      <c r="G87" s="18"/>
      <c r="H87" s="18"/>
      <c r="I87" s="11"/>
      <c r="J87" s="42"/>
      <c r="L87" s="2"/>
    </row>
    <row r="88" spans="1:12" ht="13" x14ac:dyDescent="0.15">
      <c r="A88" s="43"/>
      <c r="B88" s="11"/>
      <c r="C88" s="18"/>
      <c r="D88" s="19"/>
      <c r="E88" s="18"/>
      <c r="F88" s="35"/>
      <c r="G88" s="18"/>
      <c r="H88" s="18"/>
      <c r="I88" s="11"/>
      <c r="J88" s="42"/>
      <c r="L88" s="2"/>
    </row>
    <row r="89" spans="1:12" ht="13" x14ac:dyDescent="0.15">
      <c r="A89" s="43"/>
      <c r="B89" s="11"/>
      <c r="C89" s="18"/>
      <c r="D89" s="19"/>
      <c r="E89" s="18"/>
      <c r="F89" s="35"/>
      <c r="G89" s="18"/>
      <c r="H89" s="18"/>
      <c r="I89" s="11"/>
      <c r="J89" s="42"/>
      <c r="L89" s="2"/>
    </row>
    <row r="90" spans="1:12" ht="13" x14ac:dyDescent="0.15">
      <c r="A90" s="43"/>
      <c r="B90" s="11"/>
      <c r="C90" s="18"/>
      <c r="D90" s="19"/>
      <c r="E90" s="18"/>
      <c r="F90" s="35"/>
      <c r="G90" s="18"/>
      <c r="H90" s="18"/>
      <c r="I90" s="11"/>
      <c r="J90" s="42"/>
      <c r="L90" s="2"/>
    </row>
    <row r="91" spans="1:12" ht="13" x14ac:dyDescent="0.15">
      <c r="A91" s="43"/>
      <c r="B91" s="11"/>
      <c r="C91" s="18"/>
      <c r="D91" s="19"/>
      <c r="E91" s="18"/>
      <c r="F91" s="35"/>
      <c r="G91" s="18"/>
      <c r="H91" s="18"/>
      <c r="I91" s="11"/>
      <c r="J91" s="42"/>
      <c r="L91" s="2"/>
    </row>
    <row r="92" spans="1:12" ht="13" x14ac:dyDescent="0.15">
      <c r="A92" s="43"/>
      <c r="B92" s="11"/>
      <c r="C92" s="18"/>
      <c r="D92" s="19"/>
      <c r="E92" s="18"/>
      <c r="F92" s="35"/>
      <c r="G92" s="18"/>
      <c r="H92" s="18"/>
      <c r="I92" s="11"/>
      <c r="J92" s="42"/>
      <c r="L92" s="2"/>
    </row>
    <row r="93" spans="1:12" ht="13" x14ac:dyDescent="0.15">
      <c r="A93" s="43"/>
      <c r="B93" s="11"/>
      <c r="C93" s="18"/>
      <c r="D93" s="19"/>
      <c r="E93" s="18"/>
      <c r="F93" s="35"/>
      <c r="G93" s="18"/>
      <c r="H93" s="18"/>
      <c r="I93" s="11"/>
      <c r="J93" s="42"/>
      <c r="L93" s="2"/>
    </row>
    <row r="94" spans="1:12" ht="13" x14ac:dyDescent="0.15">
      <c r="A94" s="43"/>
      <c r="B94" s="11"/>
      <c r="C94" s="18"/>
      <c r="D94" s="19"/>
      <c r="E94" s="18"/>
      <c r="F94" s="35"/>
      <c r="G94" s="18"/>
      <c r="H94" s="18"/>
      <c r="I94" s="11"/>
      <c r="J94" s="42"/>
      <c r="L94" s="2"/>
    </row>
    <row r="95" spans="1:12" ht="13" x14ac:dyDescent="0.15">
      <c r="A95" s="43"/>
      <c r="B95" s="11"/>
      <c r="C95" s="18"/>
      <c r="D95" s="19"/>
      <c r="E95" s="18"/>
      <c r="F95" s="35"/>
      <c r="G95" s="18"/>
      <c r="H95" s="18"/>
      <c r="I95" s="11"/>
      <c r="J95" s="42"/>
      <c r="L95" s="2"/>
    </row>
    <row r="96" spans="1:12" ht="13" x14ac:dyDescent="0.15">
      <c r="A96" s="43"/>
      <c r="B96" s="11"/>
      <c r="C96" s="18"/>
      <c r="D96" s="19"/>
      <c r="E96" s="18"/>
      <c r="F96" s="35"/>
      <c r="G96" s="18"/>
      <c r="H96" s="18"/>
      <c r="I96" s="11"/>
      <c r="J96" s="42"/>
      <c r="L96" s="2"/>
    </row>
    <row r="97" spans="1:12" ht="13" x14ac:dyDescent="0.15">
      <c r="A97" s="43"/>
      <c r="B97" s="11"/>
      <c r="C97" s="18"/>
      <c r="D97" s="19"/>
      <c r="E97" s="18"/>
      <c r="F97" s="35"/>
      <c r="G97" s="18"/>
      <c r="H97" s="18"/>
      <c r="I97" s="11"/>
      <c r="J97" s="42"/>
      <c r="L97" s="2"/>
    </row>
    <row r="98" spans="1:12" ht="13" x14ac:dyDescent="0.15">
      <c r="A98" s="43"/>
      <c r="B98" s="11"/>
      <c r="C98" s="18"/>
      <c r="D98" s="19"/>
      <c r="E98" s="18"/>
      <c r="F98" s="35"/>
      <c r="G98" s="18"/>
      <c r="H98" s="18"/>
      <c r="I98" s="11"/>
      <c r="J98" s="42"/>
      <c r="L98" s="2"/>
    </row>
    <row r="99" spans="1:12" ht="13" x14ac:dyDescent="0.15">
      <c r="A99" s="43"/>
      <c r="B99" s="11"/>
      <c r="C99" s="18"/>
      <c r="D99" s="19"/>
      <c r="E99" s="18"/>
      <c r="F99" s="35"/>
      <c r="G99" s="18"/>
      <c r="H99" s="18"/>
      <c r="I99" s="11"/>
      <c r="J99" s="42"/>
      <c r="L99" s="2"/>
    </row>
    <row r="100" spans="1:12" ht="13" x14ac:dyDescent="0.15">
      <c r="A100" s="43"/>
      <c r="B100" s="11"/>
      <c r="C100" s="18"/>
      <c r="D100" s="19"/>
      <c r="E100" s="18"/>
      <c r="F100" s="35"/>
      <c r="G100" s="18"/>
      <c r="H100" s="18"/>
      <c r="I100" s="11"/>
      <c r="J100" s="42"/>
      <c r="L100" s="2"/>
    </row>
    <row r="101" spans="1:12" ht="13" x14ac:dyDescent="0.15">
      <c r="A101" s="43"/>
      <c r="B101" s="11"/>
      <c r="C101" s="18"/>
      <c r="D101" s="19"/>
      <c r="E101" s="18"/>
      <c r="F101" s="35"/>
      <c r="G101" s="18"/>
      <c r="H101" s="18"/>
      <c r="I101" s="11"/>
      <c r="J101" s="42"/>
      <c r="L101" s="2"/>
    </row>
    <row r="102" spans="1:12" ht="13" x14ac:dyDescent="0.15">
      <c r="A102" s="43"/>
      <c r="B102" s="11"/>
      <c r="C102" s="18"/>
      <c r="D102" s="19"/>
      <c r="E102" s="18"/>
      <c r="F102" s="35"/>
      <c r="G102" s="18"/>
      <c r="H102" s="18"/>
      <c r="I102" s="11"/>
      <c r="J102" s="42"/>
      <c r="L102" s="2"/>
    </row>
    <row r="103" spans="1:12" ht="13" x14ac:dyDescent="0.15">
      <c r="A103" s="43"/>
      <c r="B103" s="11"/>
      <c r="C103" s="18"/>
      <c r="D103" s="19"/>
      <c r="E103" s="18"/>
      <c r="F103" s="35"/>
      <c r="G103" s="18"/>
      <c r="H103" s="18"/>
      <c r="I103" s="11"/>
      <c r="J103" s="42"/>
      <c r="L103" s="2"/>
    </row>
    <row r="104" spans="1:12" ht="13" x14ac:dyDescent="0.15">
      <c r="A104" s="43"/>
      <c r="B104" s="11"/>
      <c r="C104" s="18"/>
      <c r="D104" s="19"/>
      <c r="E104" s="18"/>
      <c r="F104" s="35"/>
      <c r="G104" s="18"/>
      <c r="H104" s="18"/>
      <c r="I104" s="11"/>
      <c r="J104" s="42"/>
      <c r="L104" s="2"/>
    </row>
    <row r="105" spans="1:12" ht="13" x14ac:dyDescent="0.15">
      <c r="A105" s="43"/>
      <c r="B105" s="11"/>
      <c r="C105" s="18"/>
      <c r="D105" s="19"/>
      <c r="E105" s="18"/>
      <c r="F105" s="35"/>
      <c r="G105" s="18"/>
      <c r="H105" s="18"/>
      <c r="I105" s="11"/>
      <c r="J105" s="42"/>
      <c r="L105" s="2"/>
    </row>
    <row r="106" spans="1:12" ht="13" x14ac:dyDescent="0.15">
      <c r="A106" s="43"/>
      <c r="B106" s="11"/>
      <c r="C106" s="18"/>
      <c r="D106" s="19"/>
      <c r="E106" s="18"/>
      <c r="F106" s="35"/>
      <c r="G106" s="18"/>
      <c r="H106" s="18"/>
      <c r="I106" s="11"/>
      <c r="J106" s="42"/>
      <c r="L106" s="2"/>
    </row>
    <row r="107" spans="1:12" ht="13" x14ac:dyDescent="0.15">
      <c r="A107" s="43"/>
      <c r="B107" s="11"/>
      <c r="C107" s="18"/>
      <c r="D107" s="19"/>
      <c r="E107" s="18"/>
      <c r="F107" s="35"/>
      <c r="G107" s="18"/>
      <c r="H107" s="18"/>
      <c r="I107" s="11"/>
      <c r="J107" s="42"/>
      <c r="L107" s="2"/>
    </row>
    <row r="108" spans="1:12" ht="13" x14ac:dyDescent="0.15">
      <c r="A108" s="43"/>
      <c r="B108" s="11"/>
      <c r="C108" s="18"/>
      <c r="D108" s="19"/>
      <c r="E108" s="18"/>
      <c r="F108" s="35"/>
      <c r="G108" s="18"/>
      <c r="H108" s="18"/>
      <c r="I108" s="11"/>
      <c r="J108" s="42"/>
      <c r="L108" s="2"/>
    </row>
    <row r="109" spans="1:12" ht="13" x14ac:dyDescent="0.15">
      <c r="A109" s="43"/>
      <c r="B109" s="11"/>
      <c r="C109" s="18"/>
      <c r="D109" s="19"/>
      <c r="E109" s="18"/>
      <c r="F109" s="35"/>
      <c r="G109" s="18"/>
      <c r="H109" s="18"/>
      <c r="I109" s="11"/>
      <c r="J109" s="42"/>
      <c r="L109" s="2"/>
    </row>
    <row r="110" spans="1:12" ht="13" x14ac:dyDescent="0.15">
      <c r="A110" s="43"/>
      <c r="B110" s="11"/>
      <c r="C110" s="18"/>
      <c r="D110" s="19"/>
      <c r="E110" s="18"/>
      <c r="F110" s="35"/>
      <c r="G110" s="18"/>
      <c r="H110" s="18"/>
      <c r="I110" s="11"/>
      <c r="J110" s="42"/>
      <c r="L110" s="2"/>
    </row>
    <row r="111" spans="1:12" ht="13" x14ac:dyDescent="0.15">
      <c r="A111" s="43"/>
      <c r="B111" s="11"/>
      <c r="C111" s="18"/>
      <c r="D111" s="19"/>
      <c r="E111" s="18"/>
      <c r="F111" s="35"/>
      <c r="G111" s="18"/>
      <c r="H111" s="18"/>
      <c r="I111" s="11"/>
      <c r="J111" s="42"/>
      <c r="L111" s="2"/>
    </row>
    <row r="112" spans="1:12" ht="13" x14ac:dyDescent="0.15">
      <c r="A112" s="43"/>
      <c r="B112" s="11"/>
      <c r="C112" s="18"/>
      <c r="D112" s="19"/>
      <c r="E112" s="18"/>
      <c r="F112" s="35"/>
      <c r="G112" s="18"/>
      <c r="H112" s="18"/>
      <c r="I112" s="11"/>
      <c r="J112" s="42"/>
      <c r="L112" s="2"/>
    </row>
    <row r="113" spans="1:12" ht="13" x14ac:dyDescent="0.15">
      <c r="A113" s="43"/>
      <c r="B113" s="11"/>
      <c r="C113" s="18"/>
      <c r="D113" s="19"/>
      <c r="E113" s="18"/>
      <c r="F113" s="35"/>
      <c r="G113" s="18"/>
      <c r="H113" s="18"/>
      <c r="I113" s="11"/>
      <c r="J113" s="42"/>
      <c r="L113" s="2"/>
    </row>
    <row r="114" spans="1:12" ht="13" x14ac:dyDescent="0.15">
      <c r="A114" s="43"/>
      <c r="B114" s="11"/>
      <c r="C114" s="18"/>
      <c r="D114" s="19"/>
      <c r="E114" s="18"/>
      <c r="F114" s="35"/>
      <c r="G114" s="18"/>
      <c r="H114" s="18"/>
      <c r="I114" s="11"/>
      <c r="J114" s="42"/>
      <c r="L114" s="2"/>
    </row>
    <row r="115" spans="1:12" ht="13" x14ac:dyDescent="0.15">
      <c r="A115" s="43"/>
      <c r="B115" s="11"/>
      <c r="C115" s="18"/>
      <c r="D115" s="19"/>
      <c r="E115" s="18"/>
      <c r="F115" s="35"/>
      <c r="G115" s="18"/>
      <c r="H115" s="18"/>
      <c r="I115" s="11"/>
      <c r="J115" s="42"/>
      <c r="L115" s="2"/>
    </row>
    <row r="116" spans="1:12" ht="13" x14ac:dyDescent="0.15">
      <c r="A116" s="43"/>
      <c r="B116" s="11"/>
      <c r="C116" s="18"/>
      <c r="D116" s="19"/>
      <c r="E116" s="18"/>
      <c r="F116" s="35"/>
      <c r="G116" s="18"/>
      <c r="H116" s="18"/>
      <c r="I116" s="11"/>
      <c r="J116" s="42"/>
      <c r="L116" s="2"/>
    </row>
    <row r="117" spans="1:12" ht="13" x14ac:dyDescent="0.15">
      <c r="A117" s="43"/>
      <c r="B117" s="11"/>
      <c r="C117" s="18"/>
      <c r="D117" s="19"/>
      <c r="E117" s="18"/>
      <c r="F117" s="35"/>
      <c r="G117" s="18"/>
      <c r="H117" s="18"/>
      <c r="I117" s="11"/>
      <c r="J117" s="42"/>
      <c r="L117" s="2"/>
    </row>
    <row r="118" spans="1:12" ht="13" x14ac:dyDescent="0.15">
      <c r="A118" s="43"/>
      <c r="B118" s="11"/>
      <c r="C118" s="18"/>
      <c r="D118" s="19"/>
      <c r="E118" s="18"/>
      <c r="F118" s="35"/>
      <c r="G118" s="18"/>
      <c r="H118" s="18"/>
      <c r="I118" s="11"/>
      <c r="J118" s="42"/>
      <c r="L118" s="2"/>
    </row>
    <row r="119" spans="1:12" ht="13" x14ac:dyDescent="0.15">
      <c r="A119" s="43"/>
      <c r="B119" s="11"/>
      <c r="C119" s="18"/>
      <c r="D119" s="19"/>
      <c r="E119" s="18"/>
      <c r="F119" s="35"/>
      <c r="G119" s="18"/>
      <c r="H119" s="18"/>
      <c r="I119" s="11"/>
      <c r="J119" s="42"/>
      <c r="L119" s="2"/>
    </row>
    <row r="120" spans="1:12" ht="13" x14ac:dyDescent="0.15">
      <c r="A120" s="43"/>
      <c r="B120" s="11"/>
      <c r="C120" s="18"/>
      <c r="D120" s="19"/>
      <c r="E120" s="18"/>
      <c r="F120" s="35"/>
      <c r="G120" s="18"/>
      <c r="H120" s="18"/>
      <c r="I120" s="11"/>
      <c r="J120" s="42"/>
      <c r="L120" s="2"/>
    </row>
    <row r="121" spans="1:12" ht="13" x14ac:dyDescent="0.15">
      <c r="A121" s="43"/>
      <c r="B121" s="11"/>
      <c r="C121" s="18"/>
      <c r="D121" s="19"/>
      <c r="E121" s="18"/>
      <c r="F121" s="35"/>
      <c r="G121" s="18"/>
      <c r="H121" s="18"/>
      <c r="I121" s="11"/>
      <c r="J121" s="42"/>
      <c r="L121" s="2"/>
    </row>
    <row r="122" spans="1:12" ht="13" x14ac:dyDescent="0.15">
      <c r="A122" s="43"/>
      <c r="B122" s="11"/>
      <c r="C122" s="18"/>
      <c r="D122" s="19"/>
      <c r="E122" s="18"/>
      <c r="F122" s="35"/>
      <c r="G122" s="18"/>
      <c r="H122" s="18"/>
      <c r="I122" s="11"/>
      <c r="J122" s="42"/>
      <c r="L122" s="2"/>
    </row>
    <row r="123" spans="1:12" ht="13" x14ac:dyDescent="0.15">
      <c r="A123" s="43"/>
      <c r="B123" s="11"/>
      <c r="C123" s="18"/>
      <c r="D123" s="19"/>
      <c r="E123" s="18"/>
      <c r="F123" s="35"/>
      <c r="G123" s="18"/>
      <c r="H123" s="18"/>
      <c r="I123" s="11"/>
      <c r="J123" s="42"/>
      <c r="L123" s="2"/>
    </row>
    <row r="124" spans="1:12" ht="13" x14ac:dyDescent="0.15">
      <c r="A124" s="25"/>
      <c r="B124" s="11"/>
      <c r="C124" s="18"/>
      <c r="D124" s="19"/>
      <c r="E124" s="18"/>
      <c r="F124" s="35"/>
      <c r="G124" s="18"/>
      <c r="H124" s="18"/>
      <c r="I124" s="11"/>
      <c r="J124" s="42"/>
      <c r="L124" s="2"/>
    </row>
    <row r="125" spans="1:12" ht="13" x14ac:dyDescent="0.15">
      <c r="A125" s="25"/>
      <c r="B125" s="11"/>
      <c r="C125" s="18"/>
      <c r="D125" s="19"/>
      <c r="E125" s="18"/>
      <c r="F125" s="35"/>
      <c r="G125" s="18"/>
      <c r="H125" s="18"/>
      <c r="I125" s="11"/>
      <c r="J125" s="42"/>
      <c r="L125" s="2"/>
    </row>
    <row r="126" spans="1:12" ht="13" x14ac:dyDescent="0.15">
      <c r="A126" s="25"/>
      <c r="B126" s="11"/>
      <c r="C126" s="18"/>
      <c r="D126" s="19"/>
      <c r="E126" s="18"/>
      <c r="F126" s="35"/>
      <c r="G126" s="18"/>
      <c r="H126" s="18"/>
      <c r="I126" s="11"/>
      <c r="J126" s="42"/>
      <c r="L126" s="2"/>
    </row>
    <row r="127" spans="1:12" ht="13" x14ac:dyDescent="0.15">
      <c r="A127" s="43"/>
      <c r="B127" s="11"/>
      <c r="C127" s="18"/>
      <c r="D127" s="19"/>
      <c r="E127" s="18"/>
      <c r="F127" s="35"/>
      <c r="G127" s="18"/>
      <c r="H127" s="18"/>
      <c r="I127" s="11"/>
      <c r="J127" s="42"/>
      <c r="L127" s="2"/>
    </row>
    <row r="128" spans="1:12" ht="13" x14ac:dyDescent="0.15">
      <c r="A128" s="43"/>
      <c r="B128" s="11"/>
      <c r="C128" s="18"/>
      <c r="D128" s="19"/>
      <c r="E128" s="18"/>
      <c r="F128" s="35"/>
      <c r="G128" s="18"/>
      <c r="H128" s="18"/>
      <c r="I128" s="11"/>
      <c r="J128" s="42"/>
      <c r="L128" s="2"/>
    </row>
    <row r="129" spans="1:12" ht="13" x14ac:dyDescent="0.15">
      <c r="A129" s="43"/>
      <c r="B129" s="11"/>
      <c r="C129" s="18"/>
      <c r="D129" s="19"/>
      <c r="E129" s="18"/>
      <c r="F129" s="35"/>
      <c r="G129" s="18"/>
      <c r="H129" s="18"/>
      <c r="I129" s="11"/>
      <c r="J129" s="42"/>
      <c r="L129" s="2"/>
    </row>
    <row r="130" spans="1:12" ht="13" x14ac:dyDescent="0.15">
      <c r="A130" s="43"/>
      <c r="B130" s="11"/>
      <c r="C130" s="18"/>
      <c r="D130" s="19"/>
      <c r="E130" s="18"/>
      <c r="F130" s="35"/>
      <c r="G130" s="18"/>
      <c r="H130" s="18"/>
      <c r="I130" s="11"/>
      <c r="J130" s="42"/>
      <c r="L130" s="2"/>
    </row>
    <row r="131" spans="1:12" ht="13" x14ac:dyDescent="0.15">
      <c r="A131" s="43"/>
      <c r="B131" s="11"/>
      <c r="C131" s="18"/>
      <c r="D131" s="19"/>
      <c r="E131" s="18"/>
      <c r="F131" s="35"/>
      <c r="G131" s="18"/>
      <c r="H131" s="18"/>
      <c r="I131" s="11"/>
      <c r="J131" s="42"/>
      <c r="L131" s="2"/>
    </row>
    <row r="132" spans="1:12" ht="13" x14ac:dyDescent="0.15">
      <c r="A132" s="43"/>
      <c r="B132" s="11"/>
      <c r="C132" s="18"/>
      <c r="D132" s="19"/>
      <c r="E132" s="18"/>
      <c r="F132" s="35"/>
      <c r="G132" s="18"/>
      <c r="H132" s="18"/>
      <c r="I132" s="11"/>
      <c r="J132" s="42"/>
      <c r="L132" s="2"/>
    </row>
    <row r="133" spans="1:12" ht="13" x14ac:dyDescent="0.15">
      <c r="A133" s="43"/>
      <c r="B133" s="11"/>
      <c r="C133" s="18"/>
      <c r="D133" s="19"/>
      <c r="E133" s="18"/>
      <c r="F133" s="35"/>
      <c r="G133" s="18"/>
      <c r="H133" s="18"/>
      <c r="I133" s="11"/>
      <c r="J133" s="42"/>
      <c r="L133" s="2"/>
    </row>
    <row r="134" spans="1:12" ht="13" x14ac:dyDescent="0.15">
      <c r="A134" s="43"/>
      <c r="B134" s="11"/>
      <c r="C134" s="18"/>
      <c r="D134" s="19"/>
      <c r="E134" s="18"/>
      <c r="F134" s="35"/>
      <c r="G134" s="18"/>
      <c r="H134" s="18"/>
      <c r="I134" s="11"/>
      <c r="J134" s="42"/>
      <c r="L134" s="2"/>
    </row>
    <row r="135" spans="1:12" ht="13" x14ac:dyDescent="0.15">
      <c r="A135" s="43"/>
      <c r="B135" s="11"/>
      <c r="C135" s="18"/>
      <c r="D135" s="19"/>
      <c r="E135" s="18"/>
      <c r="F135" s="35"/>
      <c r="G135" s="18"/>
      <c r="H135" s="18"/>
      <c r="I135" s="11"/>
      <c r="J135" s="42"/>
      <c r="L135" s="2"/>
    </row>
    <row r="136" spans="1:12" ht="13" x14ac:dyDescent="0.15">
      <c r="A136" s="43"/>
      <c r="B136" s="11"/>
      <c r="C136" s="18"/>
      <c r="D136" s="19"/>
      <c r="E136" s="18"/>
      <c r="F136" s="35"/>
      <c r="G136" s="18"/>
      <c r="H136" s="18"/>
      <c r="I136" s="11"/>
      <c r="J136" s="42"/>
      <c r="L136" s="2"/>
    </row>
    <row r="137" spans="1:12" ht="13" x14ac:dyDescent="0.15">
      <c r="A137" s="43"/>
      <c r="B137" s="11"/>
      <c r="C137" s="18"/>
      <c r="D137" s="19"/>
      <c r="E137" s="18"/>
      <c r="F137" s="35"/>
      <c r="G137" s="18"/>
      <c r="H137" s="18"/>
      <c r="I137" s="11"/>
      <c r="J137" s="42"/>
      <c r="L137" s="2"/>
    </row>
    <row r="138" spans="1:12" ht="13" x14ac:dyDescent="0.15">
      <c r="A138" s="43"/>
      <c r="B138" s="11"/>
      <c r="C138" s="18"/>
      <c r="D138" s="19"/>
      <c r="E138" s="18"/>
      <c r="F138" s="35"/>
      <c r="G138" s="18"/>
      <c r="H138" s="18"/>
      <c r="I138" s="11"/>
      <c r="J138" s="42"/>
      <c r="L138" s="2"/>
    </row>
    <row r="139" spans="1:12" ht="13" x14ac:dyDescent="0.15">
      <c r="A139" s="43"/>
      <c r="B139" s="11"/>
      <c r="C139" s="18"/>
      <c r="D139" s="19"/>
      <c r="E139" s="18"/>
      <c r="F139" s="35"/>
      <c r="G139" s="18"/>
      <c r="H139" s="18"/>
      <c r="I139" s="11"/>
      <c r="J139" s="42"/>
      <c r="L139" s="2"/>
    </row>
    <row r="140" spans="1:12" ht="13" x14ac:dyDescent="0.15">
      <c r="A140" s="43"/>
      <c r="B140" s="11"/>
      <c r="C140" s="18"/>
      <c r="D140" s="19"/>
      <c r="E140" s="18"/>
      <c r="F140" s="35"/>
      <c r="G140" s="18"/>
      <c r="H140" s="18"/>
      <c r="I140" s="11"/>
      <c r="J140" s="42"/>
      <c r="L140" s="2"/>
    </row>
    <row r="141" spans="1:12" ht="13" x14ac:dyDescent="0.15">
      <c r="A141" s="43"/>
      <c r="B141" s="11"/>
      <c r="C141" s="18"/>
      <c r="D141" s="19"/>
      <c r="E141" s="18"/>
      <c r="F141" s="35"/>
      <c r="G141" s="18"/>
      <c r="H141" s="18"/>
      <c r="I141" s="11"/>
      <c r="J141" s="42"/>
      <c r="L141" s="2"/>
    </row>
    <row r="142" spans="1:12" ht="13" x14ac:dyDescent="0.15">
      <c r="A142" s="43"/>
      <c r="B142" s="11"/>
      <c r="C142" s="18"/>
      <c r="D142" s="19"/>
      <c r="E142" s="18"/>
      <c r="F142" s="35"/>
      <c r="G142" s="18"/>
      <c r="H142" s="18"/>
      <c r="I142" s="11"/>
      <c r="J142" s="42"/>
      <c r="L142" s="2"/>
    </row>
    <row r="143" spans="1:12" ht="13" x14ac:dyDescent="0.15">
      <c r="A143" s="43"/>
      <c r="B143" s="11"/>
      <c r="C143" s="18"/>
      <c r="D143" s="19"/>
      <c r="E143" s="18"/>
      <c r="F143" s="35"/>
      <c r="G143" s="18"/>
      <c r="H143" s="18"/>
      <c r="I143" s="11"/>
      <c r="J143" s="42"/>
      <c r="L143" s="2"/>
    </row>
    <row r="144" spans="1:12" ht="13" x14ac:dyDescent="0.15">
      <c r="A144" s="43"/>
      <c r="B144" s="11"/>
      <c r="C144" s="18"/>
      <c r="D144" s="19"/>
      <c r="E144" s="18"/>
      <c r="F144" s="35"/>
      <c r="G144" s="18"/>
      <c r="H144" s="18"/>
      <c r="I144" s="11"/>
      <c r="J144" s="42"/>
      <c r="L144" s="2"/>
    </row>
    <row r="145" spans="1:12" ht="13" x14ac:dyDescent="0.15">
      <c r="A145" s="43"/>
      <c r="B145" s="11"/>
      <c r="C145" s="18"/>
      <c r="D145" s="19"/>
      <c r="E145" s="18"/>
      <c r="F145" s="35"/>
      <c r="G145" s="18"/>
      <c r="H145" s="18"/>
      <c r="I145" s="11"/>
      <c r="J145" s="42"/>
      <c r="L145" s="2"/>
    </row>
    <row r="146" spans="1:12" ht="13" x14ac:dyDescent="0.15">
      <c r="A146" s="43"/>
      <c r="B146" s="11"/>
      <c r="C146" s="18"/>
      <c r="D146" s="19"/>
      <c r="E146" s="18"/>
      <c r="F146" s="35"/>
      <c r="G146" s="18"/>
      <c r="H146" s="18"/>
      <c r="I146" s="11"/>
      <c r="J146" s="42"/>
      <c r="L146" s="2"/>
    </row>
    <row r="147" spans="1:12" ht="13" x14ac:dyDescent="0.15">
      <c r="A147" s="43"/>
      <c r="B147" s="11"/>
      <c r="C147" s="18"/>
      <c r="D147" s="19"/>
      <c r="E147" s="18"/>
      <c r="F147" s="35"/>
      <c r="G147" s="18"/>
      <c r="H147" s="18"/>
      <c r="I147" s="11"/>
      <c r="J147" s="42"/>
      <c r="L147" s="2"/>
    </row>
    <row r="148" spans="1:12" ht="13" x14ac:dyDescent="0.15">
      <c r="A148" s="43"/>
      <c r="B148" s="11"/>
      <c r="C148" s="18"/>
      <c r="D148" s="19"/>
      <c r="E148" s="18"/>
      <c r="F148" s="35"/>
      <c r="G148" s="18"/>
      <c r="H148" s="18"/>
      <c r="I148" s="11"/>
      <c r="J148" s="42"/>
      <c r="L148" s="2"/>
    </row>
    <row r="149" spans="1:12" ht="13" x14ac:dyDescent="0.15">
      <c r="A149" s="43"/>
      <c r="B149" s="11"/>
      <c r="C149" s="18"/>
      <c r="D149" s="19"/>
      <c r="E149" s="18"/>
      <c r="F149" s="35"/>
      <c r="G149" s="18"/>
      <c r="H149" s="18"/>
      <c r="I149" s="11"/>
      <c r="J149" s="42"/>
      <c r="L149" s="2"/>
    </row>
    <row r="150" spans="1:12" ht="13" x14ac:dyDescent="0.15">
      <c r="A150" s="43"/>
      <c r="B150" s="11"/>
      <c r="C150" s="18"/>
      <c r="D150" s="19"/>
      <c r="E150" s="18"/>
      <c r="F150" s="35"/>
      <c r="G150" s="18"/>
      <c r="H150" s="18"/>
      <c r="I150" s="11"/>
      <c r="J150" s="42"/>
      <c r="L150" s="2"/>
    </row>
    <row r="151" spans="1:12" ht="13" x14ac:dyDescent="0.15">
      <c r="A151" s="43"/>
      <c r="B151" s="11"/>
      <c r="C151" s="18"/>
      <c r="D151" s="19"/>
      <c r="E151" s="18"/>
      <c r="F151" s="35"/>
      <c r="G151" s="18"/>
      <c r="H151" s="18"/>
      <c r="I151" s="11"/>
      <c r="J151" s="42"/>
      <c r="L151" s="2"/>
    </row>
    <row r="152" spans="1:12" ht="13" x14ac:dyDescent="0.15">
      <c r="A152" s="43"/>
      <c r="B152" s="11"/>
      <c r="C152" s="18"/>
      <c r="D152" s="19"/>
      <c r="E152" s="18"/>
      <c r="F152" s="35"/>
      <c r="G152" s="18"/>
      <c r="H152" s="18"/>
      <c r="I152" s="11"/>
      <c r="J152" s="42"/>
      <c r="L152" s="2"/>
    </row>
    <row r="153" spans="1:12" ht="13" x14ac:dyDescent="0.15">
      <c r="A153" s="43"/>
      <c r="B153" s="11"/>
      <c r="C153" s="18"/>
      <c r="D153" s="19"/>
      <c r="E153" s="18"/>
      <c r="F153" s="35"/>
      <c r="G153" s="18"/>
      <c r="H153" s="18"/>
      <c r="I153" s="11"/>
      <c r="J153" s="42"/>
      <c r="L153" s="2"/>
    </row>
    <row r="154" spans="1:12" ht="13" x14ac:dyDescent="0.15">
      <c r="A154" s="43"/>
      <c r="B154" s="11"/>
      <c r="C154" s="18"/>
      <c r="D154" s="19"/>
      <c r="E154" s="18"/>
      <c r="F154" s="35"/>
      <c r="G154" s="18"/>
      <c r="H154" s="18"/>
      <c r="I154" s="11"/>
      <c r="J154" s="42"/>
      <c r="L154" s="2"/>
    </row>
    <row r="155" spans="1:12" ht="13" x14ac:dyDescent="0.15">
      <c r="A155" s="43"/>
      <c r="B155" s="11"/>
      <c r="C155" s="18"/>
      <c r="D155" s="19"/>
      <c r="E155" s="18"/>
      <c r="F155" s="35"/>
      <c r="G155" s="18"/>
      <c r="H155" s="18"/>
      <c r="I155" s="11"/>
      <c r="J155" s="42"/>
      <c r="L155" s="2"/>
    </row>
    <row r="156" spans="1:12" ht="13" x14ac:dyDescent="0.15">
      <c r="A156" s="43"/>
      <c r="B156" s="11"/>
      <c r="C156" s="18"/>
      <c r="D156" s="19"/>
      <c r="E156" s="18"/>
      <c r="F156" s="35"/>
      <c r="G156" s="18"/>
      <c r="H156" s="18"/>
      <c r="I156" s="11"/>
      <c r="J156" s="42"/>
      <c r="L156" s="2"/>
    </row>
    <row r="157" spans="1:12" ht="13" x14ac:dyDescent="0.15">
      <c r="A157" s="43"/>
      <c r="B157" s="11"/>
      <c r="C157" s="18"/>
      <c r="D157" s="19"/>
      <c r="E157" s="18"/>
      <c r="F157" s="35"/>
      <c r="G157" s="18"/>
      <c r="H157" s="18"/>
      <c r="I157" s="11"/>
      <c r="J157" s="42"/>
      <c r="L157" s="2"/>
    </row>
    <row r="158" spans="1:12" ht="13" x14ac:dyDescent="0.15">
      <c r="A158" s="43"/>
      <c r="B158" s="11"/>
      <c r="C158" s="18"/>
      <c r="D158" s="19"/>
      <c r="E158" s="18"/>
      <c r="F158" s="35"/>
      <c r="G158" s="18"/>
      <c r="H158" s="18"/>
      <c r="I158" s="11"/>
      <c r="J158" s="42"/>
      <c r="L158" s="2"/>
    </row>
    <row r="159" spans="1:12" ht="13" x14ac:dyDescent="0.15">
      <c r="A159" s="43"/>
      <c r="B159" s="11"/>
      <c r="C159" s="18"/>
      <c r="D159" s="19"/>
      <c r="E159" s="18"/>
      <c r="F159" s="35"/>
      <c r="G159" s="18"/>
      <c r="H159" s="18"/>
      <c r="I159" s="11"/>
      <c r="J159" s="42"/>
      <c r="L159" s="2"/>
    </row>
    <row r="160" spans="1:12" ht="13" x14ac:dyDescent="0.15">
      <c r="A160" s="43"/>
      <c r="B160" s="11"/>
      <c r="C160" s="18"/>
      <c r="D160" s="19"/>
      <c r="E160" s="18"/>
      <c r="F160" s="35"/>
      <c r="G160" s="18"/>
      <c r="H160" s="18"/>
      <c r="I160" s="11"/>
      <c r="J160" s="42"/>
      <c r="L160" s="2"/>
    </row>
    <row r="161" spans="1:12" ht="13" x14ac:dyDescent="0.15">
      <c r="A161" s="43"/>
      <c r="B161" s="11"/>
      <c r="C161" s="18"/>
      <c r="D161" s="19"/>
      <c r="E161" s="18"/>
      <c r="F161" s="35"/>
      <c r="G161" s="18"/>
      <c r="H161" s="18"/>
      <c r="I161" s="11"/>
      <c r="J161" s="42"/>
      <c r="L161" s="2"/>
    </row>
    <row r="162" spans="1:12" ht="13" x14ac:dyDescent="0.15">
      <c r="A162" s="43"/>
      <c r="B162" s="11"/>
      <c r="C162" s="18"/>
      <c r="D162" s="19"/>
      <c r="E162" s="18"/>
      <c r="F162" s="35"/>
      <c r="G162" s="18"/>
      <c r="H162" s="18"/>
      <c r="I162" s="11"/>
      <c r="J162" s="42"/>
      <c r="L162" s="2"/>
    </row>
    <row r="163" spans="1:12" ht="13" x14ac:dyDescent="0.15">
      <c r="A163" s="43"/>
      <c r="B163" s="11"/>
      <c r="C163" s="18"/>
      <c r="D163" s="19"/>
      <c r="E163" s="18"/>
      <c r="F163" s="35"/>
      <c r="G163" s="18"/>
      <c r="H163" s="18"/>
      <c r="I163" s="11"/>
      <c r="J163" s="42"/>
      <c r="L163" s="2"/>
    </row>
    <row r="164" spans="1:12" ht="13" x14ac:dyDescent="0.15">
      <c r="A164" s="43"/>
      <c r="B164" s="11"/>
      <c r="C164" s="18"/>
      <c r="D164" s="19"/>
      <c r="E164" s="18"/>
      <c r="F164" s="35"/>
      <c r="G164" s="18"/>
      <c r="H164" s="18"/>
      <c r="I164" s="11"/>
      <c r="J164" s="42"/>
      <c r="L164" s="2"/>
    </row>
    <row r="165" spans="1:12" ht="13" x14ac:dyDescent="0.15">
      <c r="A165" s="43"/>
      <c r="B165" s="11"/>
      <c r="C165" s="18"/>
      <c r="D165" s="19"/>
      <c r="E165" s="18"/>
      <c r="F165" s="35"/>
      <c r="G165" s="18"/>
      <c r="H165" s="18"/>
      <c r="I165" s="11"/>
      <c r="J165" s="42"/>
      <c r="L165" s="2"/>
    </row>
    <row r="166" spans="1:12" ht="13" x14ac:dyDescent="0.15">
      <c r="A166" s="43"/>
      <c r="B166" s="11"/>
      <c r="C166" s="18"/>
      <c r="D166" s="19"/>
      <c r="E166" s="18"/>
      <c r="F166" s="35"/>
      <c r="G166" s="18"/>
      <c r="H166" s="18"/>
      <c r="I166" s="11"/>
      <c r="J166" s="42"/>
      <c r="L166" s="2"/>
    </row>
    <row r="167" spans="1:12" ht="13" x14ac:dyDescent="0.15">
      <c r="A167" s="43"/>
      <c r="B167" s="11"/>
      <c r="C167" s="18"/>
      <c r="D167" s="19"/>
      <c r="E167" s="18"/>
      <c r="F167" s="35"/>
      <c r="G167" s="18"/>
      <c r="H167" s="18"/>
      <c r="I167" s="11"/>
      <c r="J167" s="42"/>
      <c r="L167" s="2"/>
    </row>
    <row r="168" spans="1:12" ht="13" x14ac:dyDescent="0.15">
      <c r="A168" s="43"/>
      <c r="B168" s="11"/>
      <c r="C168" s="18"/>
      <c r="D168" s="19"/>
      <c r="E168" s="18"/>
      <c r="F168" s="35"/>
      <c r="G168" s="18"/>
      <c r="H168" s="18"/>
      <c r="I168" s="11"/>
      <c r="J168" s="42"/>
      <c r="L168" s="2"/>
    </row>
    <row r="169" spans="1:12" ht="13" x14ac:dyDescent="0.15">
      <c r="A169" s="43"/>
      <c r="B169" s="11"/>
      <c r="C169" s="18"/>
      <c r="D169" s="19"/>
      <c r="E169" s="18"/>
      <c r="F169" s="35"/>
      <c r="G169" s="18"/>
      <c r="H169" s="18"/>
      <c r="I169" s="11"/>
      <c r="J169" s="42"/>
      <c r="L169" s="2"/>
    </row>
    <row r="170" spans="1:12" ht="13" x14ac:dyDescent="0.15">
      <c r="A170" s="43"/>
      <c r="B170" s="11"/>
      <c r="C170" s="18"/>
      <c r="D170" s="19"/>
      <c r="E170" s="18"/>
      <c r="F170" s="35"/>
      <c r="G170" s="18"/>
      <c r="H170" s="18"/>
      <c r="I170" s="11"/>
      <c r="J170" s="42"/>
      <c r="L170" s="2"/>
    </row>
    <row r="171" spans="1:12" ht="13" x14ac:dyDescent="0.15">
      <c r="A171" s="43"/>
      <c r="B171" s="11"/>
      <c r="C171" s="18"/>
      <c r="D171" s="19"/>
      <c r="E171" s="18"/>
      <c r="F171" s="35"/>
      <c r="G171" s="18"/>
      <c r="H171" s="18"/>
      <c r="I171" s="11"/>
      <c r="J171" s="42"/>
      <c r="L171" s="2"/>
    </row>
    <row r="172" spans="1:12" ht="13" x14ac:dyDescent="0.15">
      <c r="A172" s="43"/>
      <c r="B172" s="11"/>
      <c r="C172" s="18"/>
      <c r="D172" s="19"/>
      <c r="E172" s="18"/>
      <c r="F172" s="35"/>
      <c r="G172" s="18"/>
      <c r="H172" s="18"/>
      <c r="I172" s="11"/>
      <c r="J172" s="42"/>
      <c r="L172" s="2"/>
    </row>
    <row r="173" spans="1:12" ht="13" x14ac:dyDescent="0.15">
      <c r="A173" s="43"/>
      <c r="B173" s="11"/>
      <c r="C173" s="18"/>
      <c r="D173" s="19"/>
      <c r="E173" s="18"/>
      <c r="F173" s="35"/>
      <c r="G173" s="18"/>
      <c r="H173" s="18"/>
      <c r="I173" s="11"/>
      <c r="J173" s="42"/>
      <c r="L173" s="2"/>
    </row>
    <row r="174" spans="1:12" ht="13" x14ac:dyDescent="0.15">
      <c r="A174" s="43"/>
      <c r="B174" s="11"/>
      <c r="C174" s="18"/>
      <c r="D174" s="19"/>
      <c r="E174" s="18"/>
      <c r="F174" s="35"/>
      <c r="G174" s="18"/>
      <c r="H174" s="18"/>
      <c r="I174" s="11"/>
      <c r="J174" s="42"/>
      <c r="L174" s="2"/>
    </row>
    <row r="175" spans="1:12" ht="13" x14ac:dyDescent="0.15">
      <c r="A175" s="43"/>
      <c r="B175" s="11"/>
      <c r="C175" s="18"/>
      <c r="D175" s="19"/>
      <c r="E175" s="18"/>
      <c r="F175" s="35"/>
      <c r="G175" s="18"/>
      <c r="H175" s="18"/>
      <c r="I175" s="11"/>
      <c r="J175" s="42"/>
      <c r="L175" s="2"/>
    </row>
    <row r="176" spans="1:12" ht="13" x14ac:dyDescent="0.15">
      <c r="A176" s="43"/>
      <c r="B176" s="11"/>
      <c r="C176" s="18"/>
      <c r="D176" s="19"/>
      <c r="E176" s="18"/>
      <c r="F176" s="35"/>
      <c r="G176" s="18"/>
      <c r="H176" s="18"/>
      <c r="I176" s="11"/>
      <c r="J176" s="42"/>
      <c r="L176" s="2"/>
    </row>
    <row r="177" spans="1:12" ht="13" x14ac:dyDescent="0.15">
      <c r="A177" s="43"/>
      <c r="B177" s="11"/>
      <c r="C177" s="18"/>
      <c r="D177" s="19"/>
      <c r="E177" s="18"/>
      <c r="F177" s="35"/>
      <c r="G177" s="18"/>
      <c r="H177" s="18"/>
      <c r="I177" s="11"/>
      <c r="J177" s="42"/>
      <c r="L177" s="2"/>
    </row>
    <row r="178" spans="1:12" ht="13" x14ac:dyDescent="0.15">
      <c r="A178" s="43"/>
      <c r="B178" s="11"/>
      <c r="C178" s="18"/>
      <c r="D178" s="19"/>
      <c r="E178" s="18"/>
      <c r="F178" s="35"/>
      <c r="G178" s="18"/>
      <c r="H178" s="18"/>
      <c r="I178" s="11"/>
      <c r="J178" s="42"/>
      <c r="L178" s="2"/>
    </row>
    <row r="179" spans="1:12" ht="13" x14ac:dyDescent="0.15">
      <c r="A179" s="43"/>
      <c r="B179" s="11"/>
      <c r="C179" s="18"/>
      <c r="D179" s="19"/>
      <c r="E179" s="18"/>
      <c r="F179" s="35"/>
      <c r="G179" s="18"/>
      <c r="H179" s="18"/>
      <c r="I179" s="11"/>
      <c r="J179" s="42"/>
      <c r="L179" s="2"/>
    </row>
    <row r="180" spans="1:12" ht="13" x14ac:dyDescent="0.15">
      <c r="A180" s="43"/>
      <c r="B180" s="11"/>
      <c r="C180" s="18"/>
      <c r="D180" s="19"/>
      <c r="E180" s="18"/>
      <c r="F180" s="35"/>
      <c r="G180" s="18"/>
      <c r="H180" s="18"/>
      <c r="I180" s="11"/>
      <c r="J180" s="42"/>
      <c r="L180" s="2"/>
    </row>
    <row r="181" spans="1:12" ht="13" x14ac:dyDescent="0.15">
      <c r="A181" s="43"/>
      <c r="B181" s="11"/>
      <c r="C181" s="18"/>
      <c r="D181" s="19"/>
      <c r="E181" s="18"/>
      <c r="F181" s="35"/>
      <c r="G181" s="18"/>
      <c r="H181" s="18"/>
      <c r="I181" s="11"/>
      <c r="J181" s="42"/>
      <c r="L181" s="2"/>
    </row>
    <row r="182" spans="1:12" ht="13" x14ac:dyDescent="0.15">
      <c r="A182" s="43"/>
      <c r="B182" s="11"/>
      <c r="C182" s="18"/>
      <c r="D182" s="19"/>
      <c r="E182" s="18"/>
      <c r="F182" s="35"/>
      <c r="G182" s="18"/>
      <c r="H182" s="18"/>
      <c r="I182" s="11"/>
      <c r="J182" s="42"/>
      <c r="L182" s="2"/>
    </row>
    <row r="183" spans="1:12" ht="13" x14ac:dyDescent="0.15">
      <c r="A183" s="43"/>
      <c r="B183" s="11"/>
      <c r="C183" s="18"/>
      <c r="D183" s="19"/>
      <c r="E183" s="18"/>
      <c r="F183" s="35"/>
      <c r="G183" s="18"/>
      <c r="H183" s="18"/>
      <c r="I183" s="11"/>
      <c r="J183" s="42"/>
      <c r="L183" s="2"/>
    </row>
    <row r="184" spans="1:12" ht="13" x14ac:dyDescent="0.15">
      <c r="A184" s="43"/>
      <c r="B184" s="11"/>
      <c r="C184" s="18"/>
      <c r="D184" s="19"/>
      <c r="E184" s="18"/>
      <c r="F184" s="35"/>
      <c r="G184" s="18"/>
      <c r="H184" s="18"/>
      <c r="I184" s="11"/>
      <c r="J184" s="42"/>
      <c r="L184" s="2"/>
    </row>
    <row r="185" spans="1:12" ht="13" x14ac:dyDescent="0.15">
      <c r="A185" s="43"/>
      <c r="B185" s="11"/>
      <c r="C185" s="18"/>
      <c r="D185" s="19"/>
      <c r="E185" s="18"/>
      <c r="F185" s="35"/>
      <c r="G185" s="18"/>
      <c r="H185" s="18"/>
      <c r="I185" s="11"/>
      <c r="J185" s="42"/>
      <c r="L185" s="2"/>
    </row>
    <row r="186" spans="1:12" ht="13" x14ac:dyDescent="0.15">
      <c r="A186" s="43"/>
      <c r="B186" s="11"/>
      <c r="C186" s="18"/>
      <c r="D186" s="19"/>
      <c r="E186" s="18"/>
      <c r="F186" s="35"/>
      <c r="G186" s="18"/>
      <c r="H186" s="18"/>
      <c r="I186" s="11"/>
      <c r="J186" s="42"/>
      <c r="L186" s="2"/>
    </row>
    <row r="187" spans="1:12" ht="13" x14ac:dyDescent="0.15">
      <c r="A187" s="43"/>
      <c r="B187" s="11"/>
      <c r="C187" s="18"/>
      <c r="D187" s="19"/>
      <c r="E187" s="18"/>
      <c r="F187" s="35"/>
      <c r="G187" s="18"/>
      <c r="H187" s="18"/>
      <c r="I187" s="11"/>
      <c r="J187" s="42"/>
      <c r="L187" s="2"/>
    </row>
    <row r="188" spans="1:12" ht="13" x14ac:dyDescent="0.15">
      <c r="A188" s="43"/>
      <c r="B188" s="11"/>
      <c r="C188" s="18"/>
      <c r="D188" s="19"/>
      <c r="E188" s="18"/>
      <c r="F188" s="35"/>
      <c r="G188" s="18"/>
      <c r="H188" s="18"/>
      <c r="I188" s="11"/>
      <c r="J188" s="42"/>
      <c r="L188" s="2"/>
    </row>
    <row r="189" spans="1:12" ht="13" x14ac:dyDescent="0.15">
      <c r="A189" s="43"/>
      <c r="B189" s="11"/>
      <c r="C189" s="18"/>
      <c r="D189" s="19"/>
      <c r="E189" s="18"/>
      <c r="F189" s="35"/>
      <c r="G189" s="18"/>
      <c r="H189" s="18"/>
      <c r="I189" s="11"/>
      <c r="J189" s="42"/>
      <c r="L189" s="2"/>
    </row>
    <row r="190" spans="1:12" ht="13" x14ac:dyDescent="0.15">
      <c r="A190" s="43"/>
      <c r="B190" s="11"/>
      <c r="C190" s="18"/>
      <c r="D190" s="19"/>
      <c r="E190" s="18"/>
      <c r="F190" s="35"/>
      <c r="G190" s="18"/>
      <c r="H190" s="18"/>
      <c r="I190" s="11"/>
      <c r="J190" s="42"/>
      <c r="L190" s="2"/>
    </row>
    <row r="191" spans="1:12" ht="13" x14ac:dyDescent="0.15">
      <c r="A191" s="43"/>
      <c r="B191" s="11"/>
      <c r="C191" s="18"/>
      <c r="D191" s="19"/>
      <c r="E191" s="18"/>
      <c r="F191" s="35"/>
      <c r="G191" s="18"/>
      <c r="H191" s="18"/>
      <c r="I191" s="11"/>
      <c r="J191" s="42"/>
      <c r="L191" s="2"/>
    </row>
    <row r="192" spans="1:12" ht="13" x14ac:dyDescent="0.15">
      <c r="A192" s="43"/>
      <c r="B192" s="11"/>
      <c r="C192" s="18"/>
      <c r="D192" s="19"/>
      <c r="E192" s="18"/>
      <c r="F192" s="35"/>
      <c r="G192" s="18"/>
      <c r="H192" s="18"/>
      <c r="I192" s="11"/>
      <c r="J192" s="42"/>
      <c r="L192" s="2"/>
    </row>
    <row r="193" spans="1:12" ht="13" x14ac:dyDescent="0.15">
      <c r="A193" s="43"/>
      <c r="B193" s="11"/>
      <c r="C193" s="18"/>
      <c r="D193" s="19"/>
      <c r="E193" s="18"/>
      <c r="F193" s="35"/>
      <c r="G193" s="18"/>
      <c r="H193" s="18"/>
      <c r="I193" s="11"/>
      <c r="J193" s="42"/>
      <c r="L193" s="2"/>
    </row>
    <row r="194" spans="1:12" ht="13" x14ac:dyDescent="0.15">
      <c r="A194" s="43"/>
      <c r="B194" s="11"/>
      <c r="C194" s="18"/>
      <c r="D194" s="19"/>
      <c r="E194" s="18"/>
      <c r="F194" s="35"/>
      <c r="G194" s="18"/>
      <c r="H194" s="18"/>
      <c r="I194" s="11"/>
      <c r="J194" s="42"/>
      <c r="L194" s="2"/>
    </row>
    <row r="195" spans="1:12" ht="13" x14ac:dyDescent="0.15">
      <c r="A195" s="43"/>
      <c r="B195" s="11"/>
      <c r="C195" s="18"/>
      <c r="D195" s="19"/>
      <c r="E195" s="18"/>
      <c r="F195" s="35"/>
      <c r="G195" s="18"/>
      <c r="H195" s="18"/>
      <c r="I195" s="11"/>
      <c r="J195" s="42"/>
      <c r="L195" s="2"/>
    </row>
    <row r="196" spans="1:12" ht="13" x14ac:dyDescent="0.15">
      <c r="A196" s="43"/>
      <c r="B196" s="11"/>
      <c r="C196" s="18"/>
      <c r="D196" s="19"/>
      <c r="E196" s="18"/>
      <c r="F196" s="35"/>
      <c r="G196" s="18"/>
      <c r="H196" s="18"/>
      <c r="I196" s="11"/>
      <c r="J196" s="42"/>
      <c r="L196" s="2"/>
    </row>
    <row r="197" spans="1:12" ht="13" x14ac:dyDescent="0.15">
      <c r="A197" s="43"/>
      <c r="B197" s="11"/>
      <c r="C197" s="18"/>
      <c r="D197" s="19"/>
      <c r="E197" s="18"/>
      <c r="F197" s="35"/>
      <c r="G197" s="18"/>
      <c r="H197" s="18"/>
      <c r="I197" s="11"/>
      <c r="J197" s="42"/>
      <c r="L197" s="2"/>
    </row>
    <row r="198" spans="1:12" ht="13" x14ac:dyDescent="0.15">
      <c r="A198" s="43"/>
      <c r="B198" s="11"/>
      <c r="C198" s="18"/>
      <c r="D198" s="19"/>
      <c r="E198" s="18"/>
      <c r="F198" s="35"/>
      <c r="G198" s="18"/>
      <c r="H198" s="18"/>
      <c r="I198" s="11"/>
      <c r="J198" s="42"/>
      <c r="L198" s="2"/>
    </row>
    <row r="199" spans="1:12" ht="13" x14ac:dyDescent="0.15">
      <c r="A199" s="43"/>
      <c r="B199" s="11"/>
      <c r="C199" s="18"/>
      <c r="D199" s="19"/>
      <c r="E199" s="18"/>
      <c r="F199" s="35"/>
      <c r="G199" s="18"/>
      <c r="H199" s="18"/>
      <c r="I199" s="11"/>
      <c r="J199" s="42"/>
      <c r="L199" s="2"/>
    </row>
    <row r="200" spans="1:12" ht="13" x14ac:dyDescent="0.15">
      <c r="A200" s="43"/>
      <c r="B200" s="11"/>
      <c r="C200" s="18"/>
      <c r="D200" s="19"/>
      <c r="E200" s="18"/>
      <c r="F200" s="35"/>
      <c r="G200" s="18"/>
      <c r="H200" s="18"/>
      <c r="I200" s="11"/>
      <c r="J200" s="42"/>
      <c r="L200" s="2"/>
    </row>
    <row r="201" spans="1:12" ht="13" x14ac:dyDescent="0.15">
      <c r="A201" s="43"/>
      <c r="B201" s="11"/>
      <c r="C201" s="18"/>
      <c r="D201" s="19"/>
      <c r="E201" s="18"/>
      <c r="F201" s="35"/>
      <c r="G201" s="18"/>
      <c r="H201" s="18"/>
      <c r="I201" s="11"/>
      <c r="J201" s="42"/>
      <c r="L201" s="2"/>
    </row>
    <row r="202" spans="1:12" ht="13" x14ac:dyDescent="0.15">
      <c r="A202" s="43"/>
      <c r="B202" s="11"/>
      <c r="C202" s="18"/>
      <c r="D202" s="19"/>
      <c r="E202" s="18"/>
      <c r="F202" s="35"/>
      <c r="G202" s="18"/>
      <c r="H202" s="18"/>
      <c r="I202" s="11"/>
      <c r="J202" s="42"/>
      <c r="L202" s="2"/>
    </row>
    <row r="203" spans="1:12" ht="13" x14ac:dyDescent="0.15">
      <c r="A203" s="43"/>
      <c r="B203" s="11"/>
      <c r="C203" s="18"/>
      <c r="D203" s="19"/>
      <c r="E203" s="18"/>
      <c r="F203" s="35"/>
      <c r="G203" s="18"/>
      <c r="H203" s="18"/>
      <c r="I203" s="11"/>
      <c r="J203" s="42"/>
      <c r="L203" s="2"/>
    </row>
    <row r="204" spans="1:12" ht="13" x14ac:dyDescent="0.15">
      <c r="A204" s="43"/>
      <c r="B204" s="11"/>
      <c r="C204" s="18"/>
      <c r="D204" s="19"/>
      <c r="E204" s="18"/>
      <c r="F204" s="35"/>
      <c r="G204" s="18"/>
      <c r="H204" s="18"/>
      <c r="I204" s="11"/>
      <c r="J204" s="42"/>
      <c r="L204" s="2"/>
    </row>
    <row r="205" spans="1:12" ht="13" x14ac:dyDescent="0.15">
      <c r="A205" s="43"/>
      <c r="B205" s="11"/>
      <c r="C205" s="18"/>
      <c r="D205" s="19"/>
      <c r="E205" s="18"/>
      <c r="F205" s="35"/>
      <c r="G205" s="18"/>
      <c r="H205" s="18"/>
      <c r="I205" s="11"/>
      <c r="J205" s="42"/>
      <c r="L205" s="2"/>
    </row>
    <row r="206" spans="1:12" ht="13" x14ac:dyDescent="0.15">
      <c r="A206" s="43"/>
      <c r="B206" s="11"/>
      <c r="C206" s="18"/>
      <c r="D206" s="19"/>
      <c r="E206" s="18"/>
      <c r="F206" s="35"/>
      <c r="G206" s="18"/>
      <c r="H206" s="18"/>
      <c r="I206" s="11"/>
      <c r="J206" s="42"/>
      <c r="L206" s="2"/>
    </row>
    <row r="207" spans="1:12" ht="13" x14ac:dyDescent="0.15">
      <c r="A207" s="43"/>
      <c r="B207" s="11"/>
      <c r="C207" s="18"/>
      <c r="D207" s="19"/>
      <c r="E207" s="18"/>
      <c r="F207" s="35"/>
      <c r="G207" s="18"/>
      <c r="H207" s="18"/>
      <c r="I207" s="11"/>
      <c r="J207" s="42"/>
      <c r="L207" s="2"/>
    </row>
    <row r="208" spans="1:12" ht="13" x14ac:dyDescent="0.15">
      <c r="A208" s="43"/>
      <c r="B208" s="11"/>
      <c r="C208" s="18"/>
      <c r="D208" s="19"/>
      <c r="E208" s="18"/>
      <c r="F208" s="35"/>
      <c r="G208" s="18"/>
      <c r="H208" s="18"/>
      <c r="I208" s="11"/>
      <c r="J208" s="42"/>
      <c r="L208" s="2"/>
    </row>
    <row r="209" spans="1:12" ht="13" x14ac:dyDescent="0.15">
      <c r="A209" s="43"/>
      <c r="B209" s="11"/>
      <c r="C209" s="18"/>
      <c r="D209" s="19"/>
      <c r="E209" s="18"/>
      <c r="F209" s="35"/>
      <c r="G209" s="18"/>
      <c r="H209" s="18"/>
      <c r="I209" s="11"/>
      <c r="J209" s="42"/>
      <c r="L209" s="2"/>
    </row>
    <row r="210" spans="1:12" ht="13" x14ac:dyDescent="0.15">
      <c r="A210" s="43"/>
      <c r="B210" s="11"/>
      <c r="C210" s="18"/>
      <c r="D210" s="19"/>
      <c r="E210" s="18"/>
      <c r="F210" s="35"/>
      <c r="G210" s="18"/>
      <c r="H210" s="18"/>
      <c r="I210" s="11"/>
      <c r="J210" s="42"/>
      <c r="L210" s="2"/>
    </row>
    <row r="211" spans="1:12" ht="13" x14ac:dyDescent="0.15">
      <c r="A211" s="43"/>
      <c r="B211" s="11"/>
      <c r="C211" s="18"/>
      <c r="D211" s="19"/>
      <c r="E211" s="18"/>
      <c r="F211" s="35"/>
      <c r="G211" s="18"/>
      <c r="H211" s="18"/>
      <c r="I211" s="11"/>
      <c r="J211" s="42"/>
      <c r="L211" s="2"/>
    </row>
    <row r="212" spans="1:12" ht="13" x14ac:dyDescent="0.15">
      <c r="A212" s="43"/>
      <c r="B212" s="11"/>
      <c r="C212" s="18"/>
      <c r="D212" s="19"/>
      <c r="E212" s="18"/>
      <c r="F212" s="35"/>
      <c r="G212" s="18"/>
      <c r="H212" s="18"/>
      <c r="I212" s="11"/>
      <c r="J212" s="42"/>
      <c r="L212" s="2"/>
    </row>
    <row r="213" spans="1:12" ht="13" x14ac:dyDescent="0.15">
      <c r="A213" s="43"/>
      <c r="B213" s="11"/>
      <c r="C213" s="18"/>
      <c r="D213" s="19"/>
      <c r="E213" s="18"/>
      <c r="F213" s="35"/>
      <c r="G213" s="18"/>
      <c r="H213" s="18"/>
      <c r="I213" s="11"/>
      <c r="J213" s="42"/>
      <c r="L213" s="2"/>
    </row>
    <row r="214" spans="1:12" ht="13" x14ac:dyDescent="0.15">
      <c r="A214" s="43"/>
      <c r="B214" s="11"/>
      <c r="C214" s="18"/>
      <c r="D214" s="19"/>
      <c r="E214" s="18"/>
      <c r="F214" s="35"/>
      <c r="G214" s="18"/>
      <c r="H214" s="18"/>
      <c r="I214" s="11"/>
      <c r="J214" s="42"/>
      <c r="L214" s="2"/>
    </row>
    <row r="215" spans="1:12" ht="13" x14ac:dyDescent="0.15">
      <c r="A215" s="43"/>
      <c r="B215" s="11"/>
      <c r="C215" s="18"/>
      <c r="D215" s="19"/>
      <c r="E215" s="18"/>
      <c r="F215" s="35"/>
      <c r="G215" s="18"/>
      <c r="H215" s="18"/>
      <c r="I215" s="11"/>
      <c r="J215" s="42"/>
      <c r="L215" s="2"/>
    </row>
    <row r="216" spans="1:12" ht="13" x14ac:dyDescent="0.15">
      <c r="A216" s="43"/>
      <c r="B216" s="11"/>
      <c r="C216" s="18"/>
      <c r="D216" s="19"/>
      <c r="E216" s="18"/>
      <c r="F216" s="35"/>
      <c r="G216" s="18"/>
      <c r="H216" s="18"/>
      <c r="I216" s="11"/>
      <c r="J216" s="42"/>
      <c r="L216" s="2"/>
    </row>
    <row r="217" spans="1:12" ht="13" x14ac:dyDescent="0.15">
      <c r="A217" s="43"/>
      <c r="B217" s="11"/>
      <c r="C217" s="18"/>
      <c r="D217" s="19"/>
      <c r="E217" s="18"/>
      <c r="F217" s="35"/>
      <c r="G217" s="18"/>
      <c r="H217" s="18"/>
      <c r="I217" s="11"/>
      <c r="J217" s="42"/>
      <c r="L217" s="2"/>
    </row>
    <row r="218" spans="1:12" ht="13" x14ac:dyDescent="0.15">
      <c r="A218" s="43"/>
      <c r="B218" s="11"/>
      <c r="C218" s="18"/>
      <c r="D218" s="19"/>
      <c r="E218" s="18"/>
      <c r="F218" s="35"/>
      <c r="G218" s="18"/>
      <c r="H218" s="18"/>
      <c r="I218" s="11"/>
      <c r="J218" s="42"/>
      <c r="L218" s="2"/>
    </row>
    <row r="219" spans="1:12" ht="13" x14ac:dyDescent="0.15">
      <c r="A219" s="43"/>
      <c r="B219" s="11"/>
      <c r="C219" s="18"/>
      <c r="D219" s="19"/>
      <c r="E219" s="18"/>
      <c r="F219" s="35"/>
      <c r="G219" s="18"/>
      <c r="H219" s="18"/>
      <c r="I219" s="11"/>
      <c r="J219" s="42"/>
      <c r="L219" s="2"/>
    </row>
    <row r="220" spans="1:12" ht="13" x14ac:dyDescent="0.15">
      <c r="A220" s="43"/>
      <c r="B220" s="11"/>
      <c r="C220" s="18"/>
      <c r="D220" s="19"/>
      <c r="E220" s="18"/>
      <c r="F220" s="35"/>
      <c r="G220" s="18"/>
      <c r="H220" s="18"/>
      <c r="I220" s="11"/>
      <c r="J220" s="42"/>
      <c r="L220" s="2"/>
    </row>
    <row r="221" spans="1:12" ht="13" x14ac:dyDescent="0.15">
      <c r="A221" s="43"/>
      <c r="B221" s="11"/>
      <c r="C221" s="18"/>
      <c r="D221" s="19"/>
      <c r="E221" s="18"/>
      <c r="F221" s="35"/>
      <c r="G221" s="18"/>
      <c r="H221" s="18"/>
      <c r="I221" s="11"/>
      <c r="J221" s="42"/>
      <c r="L221" s="2"/>
    </row>
    <row r="222" spans="1:12" ht="13" x14ac:dyDescent="0.15">
      <c r="A222" s="43"/>
      <c r="B222" s="11"/>
      <c r="C222" s="18"/>
      <c r="D222" s="19"/>
      <c r="E222" s="18"/>
      <c r="F222" s="35"/>
      <c r="G222" s="18"/>
      <c r="H222" s="18"/>
      <c r="I222" s="11"/>
      <c r="J222" s="42"/>
      <c r="L222" s="2"/>
    </row>
    <row r="223" spans="1:12" ht="13" x14ac:dyDescent="0.15">
      <c r="A223" s="43"/>
      <c r="B223" s="11"/>
      <c r="C223" s="18"/>
      <c r="D223" s="19"/>
      <c r="E223" s="18"/>
      <c r="F223" s="35"/>
      <c r="G223" s="18"/>
      <c r="H223" s="18"/>
      <c r="I223" s="11"/>
      <c r="J223" s="42"/>
      <c r="L223" s="2"/>
    </row>
    <row r="224" spans="1:12" ht="13" x14ac:dyDescent="0.15">
      <c r="A224" s="43"/>
      <c r="B224" s="11"/>
      <c r="C224" s="18"/>
      <c r="D224" s="19"/>
      <c r="E224" s="18"/>
      <c r="F224" s="35"/>
      <c r="G224" s="18"/>
      <c r="H224" s="18"/>
      <c r="I224" s="11"/>
      <c r="J224" s="42"/>
      <c r="L224" s="2"/>
    </row>
    <row r="225" spans="1:12" ht="13" x14ac:dyDescent="0.15">
      <c r="A225" s="43"/>
      <c r="B225" s="11"/>
      <c r="C225" s="18"/>
      <c r="D225" s="19"/>
      <c r="E225" s="18"/>
      <c r="F225" s="35"/>
      <c r="G225" s="18"/>
      <c r="H225" s="18"/>
      <c r="I225" s="11"/>
      <c r="J225" s="42"/>
      <c r="L225" s="2"/>
    </row>
    <row r="226" spans="1:12" ht="13" x14ac:dyDescent="0.15">
      <c r="A226" s="43"/>
      <c r="B226" s="11"/>
      <c r="C226" s="18"/>
      <c r="D226" s="19"/>
      <c r="E226" s="18"/>
      <c r="F226" s="35"/>
      <c r="G226" s="18"/>
      <c r="H226" s="18"/>
      <c r="I226" s="11"/>
      <c r="J226" s="42"/>
      <c r="L226" s="2"/>
    </row>
    <row r="227" spans="1:12" ht="13" x14ac:dyDescent="0.15">
      <c r="A227" s="43"/>
      <c r="B227" s="11"/>
      <c r="C227" s="18"/>
      <c r="D227" s="19"/>
      <c r="E227" s="18"/>
      <c r="F227" s="35"/>
      <c r="G227" s="18"/>
      <c r="H227" s="18"/>
      <c r="I227" s="11"/>
      <c r="J227" s="42"/>
      <c r="L227" s="2"/>
    </row>
    <row r="228" spans="1:12" ht="13" x14ac:dyDescent="0.15">
      <c r="A228" s="43"/>
      <c r="B228" s="11"/>
      <c r="C228" s="18"/>
      <c r="D228" s="19"/>
      <c r="E228" s="18"/>
      <c r="F228" s="35"/>
      <c r="G228" s="18"/>
      <c r="H228" s="18"/>
      <c r="I228" s="11"/>
      <c r="J228" s="42"/>
      <c r="L228" s="2"/>
    </row>
    <row r="229" spans="1:12" ht="13" x14ac:dyDescent="0.15">
      <c r="A229" s="43"/>
      <c r="B229" s="11"/>
      <c r="C229" s="18"/>
      <c r="D229" s="19"/>
      <c r="E229" s="18"/>
      <c r="F229" s="35"/>
      <c r="G229" s="18"/>
      <c r="H229" s="18"/>
      <c r="I229" s="11"/>
      <c r="J229" s="42"/>
      <c r="L229" s="2"/>
    </row>
    <row r="230" spans="1:12" ht="13" x14ac:dyDescent="0.15">
      <c r="A230" s="43"/>
      <c r="B230" s="11"/>
      <c r="C230" s="18"/>
      <c r="D230" s="19"/>
      <c r="E230" s="18"/>
      <c r="F230" s="35"/>
      <c r="G230" s="18"/>
      <c r="H230" s="18"/>
      <c r="I230" s="11"/>
      <c r="J230" s="42"/>
      <c r="L230" s="2"/>
    </row>
    <row r="231" spans="1:12" ht="13" x14ac:dyDescent="0.15">
      <c r="A231" s="43"/>
      <c r="B231" s="11"/>
      <c r="C231" s="18"/>
      <c r="D231" s="19"/>
      <c r="E231" s="18"/>
      <c r="F231" s="35"/>
      <c r="G231" s="18"/>
      <c r="H231" s="18"/>
      <c r="I231" s="11"/>
      <c r="J231" s="42"/>
      <c r="L231" s="2"/>
    </row>
    <row r="232" spans="1:12" ht="13" x14ac:dyDescent="0.15">
      <c r="A232" s="43"/>
      <c r="B232" s="11"/>
      <c r="C232" s="18"/>
      <c r="D232" s="19"/>
      <c r="E232" s="18"/>
      <c r="F232" s="35"/>
      <c r="G232" s="18"/>
      <c r="H232" s="18"/>
      <c r="I232" s="11"/>
      <c r="J232" s="42"/>
      <c r="L232" s="2"/>
    </row>
    <row r="233" spans="1:12" ht="13" x14ac:dyDescent="0.15">
      <c r="A233" s="43"/>
      <c r="B233" s="11"/>
      <c r="C233" s="18"/>
      <c r="D233" s="19"/>
      <c r="E233" s="18"/>
      <c r="F233" s="35"/>
      <c r="G233" s="18"/>
      <c r="H233" s="18"/>
      <c r="I233" s="11"/>
      <c r="J233" s="42"/>
      <c r="L233" s="2"/>
    </row>
    <row r="234" spans="1:12" ht="13" x14ac:dyDescent="0.15">
      <c r="A234" s="43"/>
      <c r="B234" s="11"/>
      <c r="C234" s="18"/>
      <c r="D234" s="19"/>
      <c r="E234" s="18"/>
      <c r="F234" s="35"/>
      <c r="G234" s="18"/>
      <c r="H234" s="18"/>
      <c r="I234" s="11"/>
      <c r="J234" s="42"/>
      <c r="L234" s="2"/>
    </row>
    <row r="235" spans="1:12" ht="13" x14ac:dyDescent="0.15">
      <c r="A235" s="43"/>
      <c r="B235" s="11"/>
      <c r="C235" s="18"/>
      <c r="D235" s="19"/>
      <c r="E235" s="18"/>
      <c r="F235" s="35"/>
      <c r="G235" s="18"/>
      <c r="H235" s="18"/>
      <c r="I235" s="11"/>
      <c r="J235" s="42"/>
      <c r="L235" s="2"/>
    </row>
    <row r="236" spans="1:12" ht="13" x14ac:dyDescent="0.15">
      <c r="A236" s="43"/>
      <c r="B236" s="11"/>
      <c r="C236" s="18"/>
      <c r="D236" s="19"/>
      <c r="E236" s="18"/>
      <c r="F236" s="35"/>
      <c r="G236" s="18"/>
      <c r="H236" s="18"/>
      <c r="I236" s="11"/>
      <c r="J236" s="42"/>
      <c r="L236" s="2"/>
    </row>
    <row r="237" spans="1:12" ht="13" x14ac:dyDescent="0.15">
      <c r="A237" s="43"/>
      <c r="B237" s="11"/>
      <c r="C237" s="18"/>
      <c r="D237" s="19"/>
      <c r="E237" s="18"/>
      <c r="F237" s="35"/>
      <c r="G237" s="18"/>
      <c r="H237" s="18"/>
      <c r="I237" s="11"/>
      <c r="J237" s="42"/>
      <c r="L237" s="2"/>
    </row>
    <row r="238" spans="1:12" ht="13" x14ac:dyDescent="0.15">
      <c r="A238" s="43"/>
      <c r="B238" s="11"/>
      <c r="C238" s="18"/>
      <c r="D238" s="19"/>
      <c r="E238" s="18"/>
      <c r="F238" s="35"/>
      <c r="G238" s="18"/>
      <c r="H238" s="18"/>
      <c r="I238" s="11"/>
      <c r="J238" s="42"/>
      <c r="L238" s="2"/>
    </row>
    <row r="239" spans="1:12" ht="13" x14ac:dyDescent="0.15">
      <c r="A239" s="43"/>
      <c r="B239" s="11"/>
      <c r="C239" s="18"/>
      <c r="D239" s="19"/>
      <c r="E239" s="18"/>
      <c r="F239" s="35"/>
      <c r="G239" s="18"/>
      <c r="H239" s="18"/>
      <c r="I239" s="11"/>
      <c r="J239" s="42"/>
      <c r="L239" s="2"/>
    </row>
    <row r="240" spans="1:12" ht="13" x14ac:dyDescent="0.15">
      <c r="A240" s="43"/>
      <c r="B240" s="11"/>
      <c r="C240" s="18"/>
      <c r="D240" s="19"/>
      <c r="E240" s="18"/>
      <c r="F240" s="35"/>
      <c r="G240" s="18"/>
      <c r="H240" s="18"/>
      <c r="I240" s="11"/>
      <c r="J240" s="42"/>
      <c r="L240" s="2"/>
    </row>
    <row r="241" spans="1:12" ht="13" x14ac:dyDescent="0.15">
      <c r="A241" s="43"/>
      <c r="B241" s="11"/>
      <c r="C241" s="18"/>
      <c r="D241" s="19"/>
      <c r="E241" s="18"/>
      <c r="F241" s="35"/>
      <c r="G241" s="18"/>
      <c r="H241" s="18"/>
      <c r="I241" s="11"/>
      <c r="J241" s="42"/>
      <c r="L241" s="2"/>
    </row>
    <row r="242" spans="1:12" ht="13" x14ac:dyDescent="0.15">
      <c r="A242" s="43"/>
      <c r="B242" s="11"/>
      <c r="C242" s="18"/>
      <c r="D242" s="19"/>
      <c r="E242" s="18"/>
      <c r="F242" s="35"/>
      <c r="G242" s="18"/>
      <c r="H242" s="18"/>
      <c r="I242" s="11"/>
      <c r="J242" s="42"/>
      <c r="L242" s="2"/>
    </row>
    <row r="243" spans="1:12" ht="13" x14ac:dyDescent="0.15">
      <c r="A243" s="43"/>
      <c r="B243" s="11"/>
      <c r="C243" s="18"/>
      <c r="D243" s="19"/>
      <c r="E243" s="18"/>
      <c r="F243" s="35"/>
      <c r="G243" s="18"/>
      <c r="H243" s="18"/>
      <c r="I243" s="11"/>
      <c r="J243" s="42"/>
      <c r="L243" s="2"/>
    </row>
    <row r="244" spans="1:12" ht="13" x14ac:dyDescent="0.15">
      <c r="A244" s="43"/>
      <c r="B244" s="11"/>
      <c r="C244" s="18"/>
      <c r="D244" s="19"/>
      <c r="E244" s="18"/>
      <c r="F244" s="35"/>
      <c r="G244" s="18"/>
      <c r="H244" s="18"/>
      <c r="I244" s="11"/>
      <c r="J244" s="42"/>
      <c r="L244" s="2"/>
    </row>
    <row r="245" spans="1:12" ht="13" x14ac:dyDescent="0.15">
      <c r="A245" s="43"/>
      <c r="B245" s="11"/>
      <c r="C245" s="18"/>
      <c r="D245" s="19"/>
      <c r="E245" s="18"/>
      <c r="F245" s="35"/>
      <c r="G245" s="18"/>
      <c r="H245" s="18"/>
      <c r="I245" s="11"/>
      <c r="J245" s="42"/>
      <c r="L245" s="2"/>
    </row>
    <row r="246" spans="1:12" ht="13" x14ac:dyDescent="0.15">
      <c r="A246" s="43"/>
      <c r="B246" s="11"/>
      <c r="C246" s="18"/>
      <c r="D246" s="19"/>
      <c r="E246" s="18"/>
      <c r="F246" s="35"/>
      <c r="G246" s="18"/>
      <c r="H246" s="18"/>
      <c r="I246" s="11"/>
      <c r="J246" s="42"/>
      <c r="L246" s="2"/>
    </row>
    <row r="247" spans="1:12" ht="13" x14ac:dyDescent="0.15">
      <c r="A247" s="43"/>
      <c r="B247" s="11"/>
      <c r="C247" s="18"/>
      <c r="D247" s="19"/>
      <c r="E247" s="18"/>
      <c r="F247" s="35"/>
      <c r="G247" s="18"/>
      <c r="H247" s="18"/>
      <c r="I247" s="11"/>
      <c r="J247" s="42"/>
      <c r="L247" s="2"/>
    </row>
    <row r="248" spans="1:12" ht="13" x14ac:dyDescent="0.15">
      <c r="A248" s="43"/>
      <c r="B248" s="11"/>
      <c r="C248" s="18"/>
      <c r="D248" s="19"/>
      <c r="E248" s="18"/>
      <c r="F248" s="35"/>
      <c r="G248" s="18"/>
      <c r="H248" s="18"/>
      <c r="I248" s="11"/>
      <c r="J248" s="42"/>
      <c r="L248" s="2"/>
    </row>
    <row r="249" spans="1:12" ht="13" x14ac:dyDescent="0.15">
      <c r="A249" s="43"/>
      <c r="B249" s="11"/>
      <c r="C249" s="18"/>
      <c r="D249" s="19"/>
      <c r="E249" s="18"/>
      <c r="F249" s="35"/>
      <c r="G249" s="18"/>
      <c r="H249" s="18"/>
      <c r="I249" s="11"/>
      <c r="J249" s="42"/>
      <c r="L249" s="2"/>
    </row>
    <row r="250" spans="1:12" ht="13" x14ac:dyDescent="0.15">
      <c r="A250" s="43"/>
      <c r="B250" s="11"/>
      <c r="C250" s="18"/>
      <c r="D250" s="19"/>
      <c r="E250" s="18"/>
      <c r="F250" s="35"/>
      <c r="G250" s="18"/>
      <c r="H250" s="18"/>
      <c r="I250" s="11"/>
      <c r="J250" s="42"/>
      <c r="L250" s="2"/>
    </row>
    <row r="251" spans="1:12" ht="13" x14ac:dyDescent="0.15">
      <c r="A251" s="43"/>
      <c r="B251" s="11"/>
      <c r="C251" s="18"/>
      <c r="D251" s="19"/>
      <c r="E251" s="18"/>
      <c r="F251" s="35"/>
      <c r="G251" s="18"/>
      <c r="H251" s="18"/>
      <c r="I251" s="11"/>
      <c r="J251" s="42"/>
      <c r="L251" s="2"/>
    </row>
    <row r="252" spans="1:12" ht="13" x14ac:dyDescent="0.15">
      <c r="A252" s="43"/>
      <c r="B252" s="11"/>
      <c r="C252" s="18"/>
      <c r="D252" s="19"/>
      <c r="E252" s="18"/>
      <c r="F252" s="35"/>
      <c r="G252" s="18"/>
      <c r="H252" s="18"/>
      <c r="I252" s="11"/>
      <c r="J252" s="42"/>
      <c r="L252" s="2"/>
    </row>
    <row r="253" spans="1:12" ht="13" x14ac:dyDescent="0.15">
      <c r="A253" s="43"/>
      <c r="B253" s="11"/>
      <c r="C253" s="18"/>
      <c r="D253" s="19"/>
      <c r="E253" s="18"/>
      <c r="F253" s="35"/>
      <c r="G253" s="18"/>
      <c r="H253" s="18"/>
      <c r="I253" s="11"/>
      <c r="J253" s="42"/>
      <c r="L253" s="2"/>
    </row>
    <row r="254" spans="1:12" ht="13" x14ac:dyDescent="0.15">
      <c r="A254" s="43"/>
      <c r="B254" s="11"/>
      <c r="C254" s="18"/>
      <c r="D254" s="19"/>
      <c r="E254" s="18"/>
      <c r="F254" s="35"/>
      <c r="G254" s="18"/>
      <c r="H254" s="18"/>
      <c r="I254" s="11"/>
      <c r="J254" s="42"/>
      <c r="L254" s="2"/>
    </row>
    <row r="255" spans="1:12" ht="13" x14ac:dyDescent="0.15">
      <c r="A255" s="43"/>
      <c r="B255" s="11"/>
      <c r="C255" s="18"/>
      <c r="D255" s="19"/>
      <c r="E255" s="18"/>
      <c r="F255" s="35"/>
      <c r="G255" s="18"/>
      <c r="H255" s="18"/>
      <c r="I255" s="11"/>
      <c r="J255" s="42"/>
      <c r="L255" s="2"/>
    </row>
    <row r="256" spans="1:12" ht="13" x14ac:dyDescent="0.15">
      <c r="A256" s="43"/>
      <c r="B256" s="11"/>
      <c r="C256" s="18"/>
      <c r="D256" s="19"/>
      <c r="E256" s="18"/>
      <c r="F256" s="35"/>
      <c r="G256" s="18"/>
      <c r="H256" s="18"/>
      <c r="I256" s="11"/>
      <c r="J256" s="42"/>
      <c r="L256" s="2"/>
    </row>
    <row r="257" spans="1:12" ht="13" x14ac:dyDescent="0.15">
      <c r="A257" s="43"/>
      <c r="B257" s="11"/>
      <c r="C257" s="18"/>
      <c r="D257" s="19"/>
      <c r="E257" s="18"/>
      <c r="F257" s="35"/>
      <c r="G257" s="18"/>
      <c r="H257" s="18"/>
      <c r="I257" s="11"/>
      <c r="J257" s="42"/>
      <c r="L257" s="2"/>
    </row>
    <row r="258" spans="1:12" ht="13" x14ac:dyDescent="0.15">
      <c r="A258" s="43"/>
      <c r="B258" s="11"/>
      <c r="C258" s="18"/>
      <c r="D258" s="19"/>
      <c r="E258" s="18"/>
      <c r="F258" s="35"/>
      <c r="G258" s="18"/>
      <c r="H258" s="18"/>
      <c r="I258" s="11"/>
      <c r="J258" s="42"/>
      <c r="L258" s="2"/>
    </row>
    <row r="259" spans="1:12" ht="13" x14ac:dyDescent="0.15">
      <c r="A259" s="43"/>
      <c r="B259" s="11"/>
      <c r="C259" s="18"/>
      <c r="D259" s="19"/>
      <c r="E259" s="18"/>
      <c r="F259" s="35"/>
      <c r="G259" s="18"/>
      <c r="H259" s="18"/>
      <c r="I259" s="11"/>
      <c r="J259" s="42"/>
      <c r="L259" s="2"/>
    </row>
    <row r="260" spans="1:12" ht="13" x14ac:dyDescent="0.15">
      <c r="A260" s="43"/>
      <c r="B260" s="11"/>
      <c r="C260" s="18"/>
      <c r="D260" s="19"/>
      <c r="E260" s="18"/>
      <c r="F260" s="35"/>
      <c r="G260" s="18"/>
      <c r="H260" s="18"/>
      <c r="I260" s="11"/>
      <c r="J260" s="42"/>
      <c r="L260" s="2"/>
    </row>
    <row r="261" spans="1:12" ht="13" x14ac:dyDescent="0.15">
      <c r="A261" s="43"/>
      <c r="B261" s="11"/>
      <c r="C261" s="18"/>
      <c r="D261" s="19"/>
      <c r="E261" s="18"/>
      <c r="F261" s="35"/>
      <c r="G261" s="18"/>
      <c r="H261" s="18"/>
      <c r="I261" s="11"/>
      <c r="J261" s="42"/>
      <c r="L261" s="2"/>
    </row>
    <row r="262" spans="1:12" ht="13" x14ac:dyDescent="0.15">
      <c r="A262" s="43"/>
      <c r="B262" s="11"/>
      <c r="C262" s="18"/>
      <c r="D262" s="19"/>
      <c r="E262" s="18"/>
      <c r="F262" s="35"/>
      <c r="G262" s="18"/>
      <c r="H262" s="18"/>
      <c r="I262" s="11"/>
      <c r="J262" s="42"/>
      <c r="L262" s="2"/>
    </row>
    <row r="263" spans="1:12" ht="13" x14ac:dyDescent="0.15">
      <c r="A263" s="43"/>
      <c r="B263" s="11"/>
      <c r="C263" s="18"/>
      <c r="D263" s="19"/>
      <c r="E263" s="18"/>
      <c r="F263" s="35"/>
      <c r="G263" s="18"/>
      <c r="H263" s="18"/>
      <c r="I263" s="11"/>
      <c r="J263" s="42"/>
      <c r="L263" s="2"/>
    </row>
    <row r="264" spans="1:12" ht="13" x14ac:dyDescent="0.15">
      <c r="A264" s="43"/>
      <c r="B264" s="11"/>
      <c r="C264" s="18"/>
      <c r="D264" s="19"/>
      <c r="E264" s="18"/>
      <c r="F264" s="35"/>
      <c r="G264" s="18"/>
      <c r="H264" s="18"/>
      <c r="I264" s="11"/>
      <c r="J264" s="42"/>
      <c r="L264" s="2"/>
    </row>
    <row r="265" spans="1:12" ht="13" x14ac:dyDescent="0.15">
      <c r="A265" s="43"/>
      <c r="B265" s="11"/>
      <c r="C265" s="18"/>
      <c r="D265" s="19"/>
      <c r="E265" s="18"/>
      <c r="F265" s="35"/>
      <c r="G265" s="18"/>
      <c r="H265" s="18"/>
      <c r="I265" s="11"/>
      <c r="J265" s="42"/>
      <c r="L265" s="2"/>
    </row>
    <row r="266" spans="1:12" ht="13" x14ac:dyDescent="0.15">
      <c r="A266" s="43"/>
      <c r="B266" s="11"/>
      <c r="C266" s="18"/>
      <c r="D266" s="19"/>
      <c r="E266" s="18"/>
      <c r="F266" s="35"/>
      <c r="G266" s="18"/>
      <c r="H266" s="18"/>
      <c r="I266" s="11"/>
      <c r="J266" s="42"/>
      <c r="L266" s="2"/>
    </row>
    <row r="267" spans="1:12" ht="13" x14ac:dyDescent="0.15">
      <c r="A267" s="43"/>
      <c r="B267" s="11"/>
      <c r="C267" s="18"/>
      <c r="D267" s="19"/>
      <c r="E267" s="18"/>
      <c r="F267" s="35"/>
      <c r="G267" s="18"/>
      <c r="H267" s="18"/>
      <c r="I267" s="11"/>
      <c r="J267" s="42"/>
      <c r="L267" s="2"/>
    </row>
    <row r="268" spans="1:12" ht="13" x14ac:dyDescent="0.15">
      <c r="A268" s="43"/>
      <c r="B268" s="11"/>
      <c r="C268" s="18"/>
      <c r="D268" s="19"/>
      <c r="E268" s="18"/>
      <c r="F268" s="35"/>
      <c r="G268" s="18"/>
      <c r="H268" s="18"/>
      <c r="I268" s="11"/>
      <c r="J268" s="42"/>
      <c r="L268" s="2"/>
    </row>
    <row r="269" spans="1:12" ht="13" x14ac:dyDescent="0.15">
      <c r="A269" s="43"/>
      <c r="B269" s="11"/>
      <c r="C269" s="18"/>
      <c r="D269" s="19"/>
      <c r="E269" s="18"/>
      <c r="F269" s="35"/>
      <c r="G269" s="18"/>
      <c r="H269" s="18"/>
      <c r="I269" s="11"/>
      <c r="J269" s="42"/>
      <c r="L269" s="2"/>
    </row>
    <row r="270" spans="1:12" ht="13" x14ac:dyDescent="0.15">
      <c r="A270" s="43"/>
      <c r="B270" s="11"/>
      <c r="C270" s="18"/>
      <c r="D270" s="19"/>
      <c r="E270" s="18"/>
      <c r="F270" s="35"/>
      <c r="G270" s="18"/>
      <c r="H270" s="18"/>
      <c r="I270" s="11"/>
      <c r="J270" s="42"/>
      <c r="L270" s="2"/>
    </row>
    <row r="271" spans="1:12" ht="13" x14ac:dyDescent="0.15">
      <c r="A271" s="43"/>
      <c r="B271" s="11"/>
      <c r="C271" s="18"/>
      <c r="D271" s="19"/>
      <c r="E271" s="18"/>
      <c r="F271" s="35"/>
      <c r="G271" s="18"/>
      <c r="H271" s="18"/>
      <c r="I271" s="11"/>
      <c r="J271" s="42"/>
      <c r="L271" s="2"/>
    </row>
    <row r="272" spans="1:12" ht="13" x14ac:dyDescent="0.15">
      <c r="A272" s="43"/>
      <c r="B272" s="11"/>
      <c r="C272" s="18"/>
      <c r="D272" s="19"/>
      <c r="E272" s="18"/>
      <c r="F272" s="35"/>
      <c r="G272" s="18"/>
      <c r="H272" s="18"/>
      <c r="I272" s="11"/>
      <c r="J272" s="42"/>
      <c r="L272" s="2"/>
    </row>
    <row r="273" spans="1:12" ht="13" x14ac:dyDescent="0.15">
      <c r="A273" s="43"/>
      <c r="B273" s="11"/>
      <c r="C273" s="18"/>
      <c r="D273" s="19"/>
      <c r="E273" s="18"/>
      <c r="F273" s="35"/>
      <c r="G273" s="18"/>
      <c r="H273" s="18"/>
      <c r="I273" s="11"/>
      <c r="J273" s="42"/>
      <c r="L273" s="2"/>
    </row>
    <row r="274" spans="1:12" ht="13" x14ac:dyDescent="0.15">
      <c r="A274" s="43"/>
      <c r="B274" s="11"/>
      <c r="C274" s="18"/>
      <c r="D274" s="19"/>
      <c r="E274" s="18"/>
      <c r="F274" s="35"/>
      <c r="G274" s="18"/>
      <c r="H274" s="18"/>
      <c r="I274" s="11"/>
      <c r="J274" s="42"/>
      <c r="L274" s="2"/>
    </row>
    <row r="275" spans="1:12" ht="13" x14ac:dyDescent="0.15">
      <c r="A275" s="43"/>
      <c r="B275" s="11"/>
      <c r="C275" s="18"/>
      <c r="D275" s="19"/>
      <c r="E275" s="18"/>
      <c r="F275" s="35"/>
      <c r="G275" s="18"/>
      <c r="H275" s="18"/>
      <c r="I275" s="11"/>
      <c r="J275" s="42"/>
      <c r="L275" s="2"/>
    </row>
    <row r="276" spans="1:12" ht="13" x14ac:dyDescent="0.15">
      <c r="A276" s="43"/>
      <c r="B276" s="11"/>
      <c r="C276" s="18"/>
      <c r="D276" s="19"/>
      <c r="E276" s="18"/>
      <c r="F276" s="35"/>
      <c r="G276" s="18"/>
      <c r="H276" s="18"/>
      <c r="I276" s="11"/>
      <c r="J276" s="42"/>
      <c r="L276" s="2"/>
    </row>
    <row r="277" spans="1:12" ht="13" x14ac:dyDescent="0.15">
      <c r="A277" s="43"/>
      <c r="B277" s="11"/>
      <c r="C277" s="18"/>
      <c r="D277" s="19"/>
      <c r="E277" s="18"/>
      <c r="F277" s="35"/>
      <c r="G277" s="18"/>
      <c r="H277" s="18"/>
      <c r="I277" s="11"/>
      <c r="J277" s="42"/>
      <c r="L277" s="2"/>
    </row>
    <row r="278" spans="1:12" ht="13" x14ac:dyDescent="0.15">
      <c r="A278" s="43"/>
      <c r="B278" s="11"/>
      <c r="C278" s="18"/>
      <c r="D278" s="19"/>
      <c r="E278" s="18"/>
      <c r="F278" s="35"/>
      <c r="G278" s="18"/>
      <c r="H278" s="18"/>
      <c r="I278" s="11"/>
      <c r="J278" s="42"/>
      <c r="L278" s="2"/>
    </row>
    <row r="279" spans="1:12" ht="13" x14ac:dyDescent="0.15">
      <c r="A279" s="43"/>
      <c r="B279" s="11"/>
      <c r="C279" s="18"/>
      <c r="D279" s="19"/>
      <c r="E279" s="18"/>
      <c r="F279" s="35"/>
      <c r="G279" s="18"/>
      <c r="H279" s="18"/>
      <c r="I279" s="11"/>
      <c r="J279" s="42"/>
      <c r="L279" s="2"/>
    </row>
    <row r="280" spans="1:12" ht="13" x14ac:dyDescent="0.15">
      <c r="A280" s="43"/>
      <c r="B280" s="11"/>
      <c r="C280" s="18"/>
      <c r="D280" s="19"/>
      <c r="E280" s="18"/>
      <c r="F280" s="35"/>
      <c r="G280" s="18"/>
      <c r="H280" s="18"/>
      <c r="I280" s="11"/>
      <c r="J280" s="42"/>
      <c r="L280" s="2"/>
    </row>
    <row r="281" spans="1:12" ht="13" x14ac:dyDescent="0.15">
      <c r="A281" s="43"/>
      <c r="B281" s="11"/>
      <c r="C281" s="18"/>
      <c r="D281" s="19"/>
      <c r="E281" s="18"/>
      <c r="F281" s="35"/>
      <c r="G281" s="18"/>
      <c r="H281" s="18"/>
      <c r="I281" s="11"/>
      <c r="J281" s="42"/>
      <c r="L281" s="2"/>
    </row>
    <row r="282" spans="1:12" ht="13" x14ac:dyDescent="0.15">
      <c r="A282" s="43"/>
      <c r="B282" s="11"/>
      <c r="C282" s="18"/>
      <c r="D282" s="19"/>
      <c r="E282" s="18"/>
      <c r="F282" s="35"/>
      <c r="G282" s="18"/>
      <c r="H282" s="18"/>
      <c r="I282" s="11"/>
      <c r="J282" s="42"/>
      <c r="L282" s="2"/>
    </row>
    <row r="283" spans="1:12" ht="13" x14ac:dyDescent="0.15">
      <c r="A283" s="43"/>
      <c r="B283" s="11"/>
      <c r="C283" s="18"/>
      <c r="D283" s="19"/>
      <c r="E283" s="18"/>
      <c r="F283" s="35"/>
      <c r="G283" s="18"/>
      <c r="H283" s="18"/>
      <c r="I283" s="11"/>
      <c r="J283" s="42"/>
      <c r="L283" s="2"/>
    </row>
    <row r="284" spans="1:12" ht="13" x14ac:dyDescent="0.15">
      <c r="A284" s="43"/>
      <c r="B284" s="11"/>
      <c r="C284" s="18"/>
      <c r="D284" s="19"/>
      <c r="E284" s="18"/>
      <c r="F284" s="35"/>
      <c r="G284" s="18"/>
      <c r="H284" s="18"/>
      <c r="I284" s="11"/>
      <c r="J284" s="42"/>
      <c r="L284" s="2"/>
    </row>
    <row r="285" spans="1:12" ht="13" x14ac:dyDescent="0.15">
      <c r="A285" s="43"/>
      <c r="B285" s="11"/>
      <c r="C285" s="18"/>
      <c r="D285" s="19"/>
      <c r="E285" s="18"/>
      <c r="F285" s="35"/>
      <c r="G285" s="18"/>
      <c r="H285" s="18"/>
      <c r="I285" s="11"/>
      <c r="J285" s="42"/>
      <c r="L285" s="2"/>
    </row>
    <row r="286" spans="1:12" ht="13" x14ac:dyDescent="0.15">
      <c r="A286" s="43"/>
      <c r="B286" s="11"/>
      <c r="C286" s="18"/>
      <c r="D286" s="19"/>
      <c r="E286" s="18"/>
      <c r="F286" s="35"/>
      <c r="G286" s="18"/>
      <c r="H286" s="18"/>
      <c r="I286" s="11"/>
      <c r="J286" s="42"/>
      <c r="L286" s="2"/>
    </row>
    <row r="287" spans="1:12" ht="13" x14ac:dyDescent="0.15">
      <c r="A287" s="43"/>
      <c r="B287" s="11"/>
      <c r="C287" s="18"/>
      <c r="D287" s="19"/>
      <c r="E287" s="18"/>
      <c r="F287" s="35"/>
      <c r="G287" s="18"/>
      <c r="H287" s="18"/>
      <c r="I287" s="11"/>
      <c r="J287" s="42"/>
      <c r="L287" s="2"/>
    </row>
    <row r="288" spans="1:12" ht="13" x14ac:dyDescent="0.15">
      <c r="A288" s="43"/>
      <c r="B288" s="11"/>
      <c r="C288" s="18"/>
      <c r="D288" s="19"/>
      <c r="E288" s="18"/>
      <c r="F288" s="35"/>
      <c r="G288" s="18"/>
      <c r="H288" s="18"/>
      <c r="I288" s="11"/>
      <c r="J288" s="42"/>
      <c r="L288" s="2"/>
    </row>
    <row r="289" spans="1:12" ht="13" x14ac:dyDescent="0.15">
      <c r="A289" s="43"/>
      <c r="B289" s="11"/>
      <c r="C289" s="18"/>
      <c r="D289" s="19"/>
      <c r="E289" s="18"/>
      <c r="F289" s="35"/>
      <c r="G289" s="18"/>
      <c r="H289" s="18"/>
      <c r="I289" s="11"/>
      <c r="J289" s="42"/>
      <c r="L289" s="2"/>
    </row>
    <row r="290" spans="1:12" ht="13" x14ac:dyDescent="0.15">
      <c r="A290" s="43"/>
      <c r="B290" s="11"/>
      <c r="C290" s="18"/>
      <c r="D290" s="19"/>
      <c r="E290" s="18"/>
      <c r="F290" s="35"/>
      <c r="G290" s="18"/>
      <c r="H290" s="18"/>
      <c r="I290" s="11"/>
      <c r="J290" s="42"/>
      <c r="L290" s="2"/>
    </row>
    <row r="291" spans="1:12" ht="13" x14ac:dyDescent="0.15">
      <c r="A291" s="43"/>
      <c r="B291" s="11"/>
      <c r="C291" s="18"/>
      <c r="D291" s="19"/>
      <c r="E291" s="18"/>
      <c r="F291" s="35"/>
      <c r="G291" s="18"/>
      <c r="H291" s="18"/>
      <c r="I291" s="11"/>
      <c r="J291" s="42"/>
      <c r="L291" s="2"/>
    </row>
    <row r="292" spans="1:12" ht="13" x14ac:dyDescent="0.15">
      <c r="A292" s="43"/>
      <c r="B292" s="11"/>
      <c r="C292" s="18"/>
      <c r="D292" s="19"/>
      <c r="E292" s="18"/>
      <c r="F292" s="35"/>
      <c r="G292" s="18"/>
      <c r="H292" s="18"/>
      <c r="I292" s="11"/>
      <c r="J292" s="42"/>
      <c r="L292" s="2"/>
    </row>
    <row r="293" spans="1:12" ht="13" x14ac:dyDescent="0.15">
      <c r="A293" s="43"/>
      <c r="B293" s="11"/>
      <c r="C293" s="18"/>
      <c r="D293" s="19"/>
      <c r="E293" s="18"/>
      <c r="F293" s="35"/>
      <c r="G293" s="18"/>
      <c r="H293" s="18"/>
      <c r="I293" s="11"/>
      <c r="J293" s="42"/>
      <c r="L293" s="2"/>
    </row>
    <row r="294" spans="1:12" ht="13" x14ac:dyDescent="0.15">
      <c r="A294" s="43"/>
      <c r="B294" s="11"/>
      <c r="C294" s="18"/>
      <c r="D294" s="19"/>
      <c r="E294" s="18"/>
      <c r="F294" s="35"/>
      <c r="G294" s="18"/>
      <c r="H294" s="18"/>
      <c r="I294" s="11"/>
      <c r="J294" s="42"/>
      <c r="L294" s="2"/>
    </row>
    <row r="295" spans="1:12" ht="13" x14ac:dyDescent="0.15">
      <c r="A295" s="43"/>
      <c r="B295" s="11"/>
      <c r="C295" s="18"/>
      <c r="D295" s="19"/>
      <c r="E295" s="18"/>
      <c r="F295" s="35"/>
      <c r="G295" s="18"/>
      <c r="H295" s="18"/>
      <c r="I295" s="11"/>
      <c r="J295" s="42"/>
      <c r="L295" s="2"/>
    </row>
    <row r="296" spans="1:12" ht="13" x14ac:dyDescent="0.15">
      <c r="A296" s="43"/>
      <c r="B296" s="11"/>
      <c r="C296" s="18"/>
      <c r="D296" s="19"/>
      <c r="E296" s="18"/>
      <c r="F296" s="35"/>
      <c r="G296" s="18"/>
      <c r="H296" s="18"/>
      <c r="I296" s="11"/>
      <c r="J296" s="42"/>
      <c r="L296" s="2"/>
    </row>
    <row r="297" spans="1:12" ht="13" x14ac:dyDescent="0.15">
      <c r="A297" s="43"/>
      <c r="B297" s="11"/>
      <c r="C297" s="18"/>
      <c r="D297" s="19"/>
      <c r="E297" s="18"/>
      <c r="F297" s="35"/>
      <c r="G297" s="18"/>
      <c r="H297" s="18"/>
      <c r="I297" s="11"/>
      <c r="J297" s="42"/>
      <c r="L297" s="2"/>
    </row>
    <row r="298" spans="1:12" ht="13" x14ac:dyDescent="0.15">
      <c r="A298" s="43"/>
      <c r="B298" s="11"/>
      <c r="C298" s="18"/>
      <c r="D298" s="19"/>
      <c r="E298" s="18"/>
      <c r="F298" s="35"/>
      <c r="G298" s="18"/>
      <c r="H298" s="18"/>
      <c r="I298" s="11"/>
      <c r="J298" s="42"/>
      <c r="L298" s="2"/>
    </row>
    <row r="299" spans="1:12" ht="13" x14ac:dyDescent="0.15">
      <c r="A299" s="43"/>
      <c r="B299" s="11"/>
      <c r="C299" s="18"/>
      <c r="D299" s="19"/>
      <c r="E299" s="18"/>
      <c r="F299" s="35"/>
      <c r="G299" s="18"/>
      <c r="H299" s="18"/>
      <c r="I299" s="11"/>
      <c r="J299" s="42"/>
      <c r="L299" s="2"/>
    </row>
    <row r="300" spans="1:12" ht="13" x14ac:dyDescent="0.15">
      <c r="A300" s="43"/>
      <c r="B300" s="11"/>
      <c r="C300" s="18"/>
      <c r="D300" s="19"/>
      <c r="E300" s="18"/>
      <c r="F300" s="35"/>
      <c r="G300" s="18"/>
      <c r="H300" s="18"/>
      <c r="I300" s="11"/>
      <c r="J300" s="42"/>
      <c r="L300" s="2"/>
    </row>
    <row r="301" spans="1:12" ht="13" x14ac:dyDescent="0.15">
      <c r="A301" s="43"/>
      <c r="B301" s="11"/>
      <c r="C301" s="18"/>
      <c r="D301" s="19"/>
      <c r="E301" s="18"/>
      <c r="F301" s="35"/>
      <c r="G301" s="18"/>
      <c r="H301" s="18"/>
      <c r="I301" s="11"/>
      <c r="J301" s="42"/>
      <c r="L301" s="2"/>
    </row>
    <row r="302" spans="1:12" ht="13" x14ac:dyDescent="0.15">
      <c r="A302" s="43"/>
      <c r="B302" s="11"/>
      <c r="C302" s="18"/>
      <c r="D302" s="19"/>
      <c r="E302" s="18"/>
      <c r="F302" s="35"/>
      <c r="G302" s="18"/>
      <c r="H302" s="18"/>
      <c r="I302" s="11"/>
      <c r="J302" s="42"/>
      <c r="L302" s="2"/>
    </row>
    <row r="303" spans="1:12" ht="13" x14ac:dyDescent="0.15">
      <c r="A303" s="43"/>
      <c r="B303" s="11"/>
      <c r="C303" s="18"/>
      <c r="D303" s="19"/>
      <c r="E303" s="18"/>
      <c r="F303" s="35"/>
      <c r="G303" s="18"/>
      <c r="H303" s="18"/>
      <c r="I303" s="11"/>
      <c r="J303" s="42"/>
      <c r="L303" s="2"/>
    </row>
    <row r="304" spans="1:12" ht="13" x14ac:dyDescent="0.15">
      <c r="A304" s="43"/>
      <c r="B304" s="11"/>
      <c r="C304" s="18"/>
      <c r="D304" s="19"/>
      <c r="E304" s="18"/>
      <c r="F304" s="35"/>
      <c r="G304" s="18"/>
      <c r="H304" s="18"/>
      <c r="I304" s="11"/>
      <c r="J304" s="42"/>
      <c r="L304" s="2"/>
    </row>
    <row r="305" spans="1:12" ht="13" x14ac:dyDescent="0.15">
      <c r="A305" s="43"/>
      <c r="B305" s="11"/>
      <c r="C305" s="18"/>
      <c r="D305" s="19"/>
      <c r="E305" s="18"/>
      <c r="F305" s="35"/>
      <c r="G305" s="18"/>
      <c r="H305" s="18"/>
      <c r="I305" s="11"/>
      <c r="J305" s="42"/>
      <c r="L305" s="2"/>
    </row>
    <row r="306" spans="1:12" ht="13" x14ac:dyDescent="0.15">
      <c r="A306" s="43"/>
      <c r="B306" s="11"/>
      <c r="C306" s="18"/>
      <c r="D306" s="19"/>
      <c r="E306" s="18"/>
      <c r="F306" s="35"/>
      <c r="G306" s="18"/>
      <c r="H306" s="18"/>
      <c r="I306" s="11"/>
      <c r="J306" s="42"/>
      <c r="L306" s="2"/>
    </row>
    <row r="307" spans="1:12" ht="13" x14ac:dyDescent="0.15">
      <c r="A307" s="43"/>
      <c r="B307" s="11"/>
      <c r="C307" s="18"/>
      <c r="D307" s="19"/>
      <c r="E307" s="18"/>
      <c r="F307" s="35"/>
      <c r="G307" s="18"/>
      <c r="H307" s="18"/>
      <c r="I307" s="11"/>
      <c r="J307" s="42"/>
      <c r="L307" s="2"/>
    </row>
    <row r="308" spans="1:12" ht="13" x14ac:dyDescent="0.15">
      <c r="A308" s="43"/>
      <c r="B308" s="11"/>
      <c r="C308" s="18"/>
      <c r="D308" s="19"/>
      <c r="E308" s="18"/>
      <c r="F308" s="35"/>
      <c r="G308" s="18"/>
      <c r="H308" s="18"/>
      <c r="I308" s="11"/>
      <c r="J308" s="42"/>
      <c r="L308" s="2"/>
    </row>
    <row r="309" spans="1:12" ht="13" x14ac:dyDescent="0.15">
      <c r="A309" s="43"/>
      <c r="B309" s="11"/>
      <c r="C309" s="18"/>
      <c r="D309" s="19"/>
      <c r="E309" s="18"/>
      <c r="F309" s="35"/>
      <c r="G309" s="18"/>
      <c r="H309" s="18"/>
      <c r="I309" s="11"/>
      <c r="J309" s="42"/>
      <c r="L309" s="2"/>
    </row>
    <row r="310" spans="1:12" ht="13" x14ac:dyDescent="0.15">
      <c r="A310" s="43"/>
      <c r="B310" s="11"/>
      <c r="C310" s="18"/>
      <c r="D310" s="19"/>
      <c r="E310" s="18"/>
      <c r="F310" s="35"/>
      <c r="G310" s="18"/>
      <c r="H310" s="18"/>
      <c r="I310" s="11"/>
      <c r="J310" s="42"/>
      <c r="L310" s="2"/>
    </row>
    <row r="311" spans="1:12" ht="13" x14ac:dyDescent="0.15">
      <c r="A311" s="43"/>
      <c r="B311" s="11"/>
      <c r="C311" s="18"/>
      <c r="D311" s="19"/>
      <c r="E311" s="18"/>
      <c r="F311" s="35"/>
      <c r="G311" s="18"/>
      <c r="H311" s="18"/>
      <c r="I311" s="11"/>
      <c r="J311" s="42"/>
      <c r="L311" s="2"/>
    </row>
    <row r="312" spans="1:12" ht="13" x14ac:dyDescent="0.15">
      <c r="A312" s="43"/>
      <c r="B312" s="11"/>
      <c r="C312" s="18"/>
      <c r="D312" s="19"/>
      <c r="E312" s="18"/>
      <c r="F312" s="35"/>
      <c r="G312" s="18"/>
      <c r="H312" s="18"/>
      <c r="I312" s="11"/>
      <c r="J312" s="42"/>
      <c r="L312" s="2"/>
    </row>
    <row r="313" spans="1:12" ht="13" x14ac:dyDescent="0.15">
      <c r="A313" s="43"/>
      <c r="B313" s="11"/>
      <c r="C313" s="18"/>
      <c r="D313" s="19"/>
      <c r="E313" s="18"/>
      <c r="F313" s="35"/>
      <c r="G313" s="18"/>
      <c r="H313" s="18"/>
      <c r="I313" s="11"/>
      <c r="J313" s="42"/>
      <c r="L313" s="2"/>
    </row>
    <row r="314" spans="1:12" ht="13" x14ac:dyDescent="0.15">
      <c r="A314" s="43"/>
      <c r="B314" s="11"/>
      <c r="C314" s="18"/>
      <c r="D314" s="19"/>
      <c r="E314" s="18"/>
      <c r="F314" s="35"/>
      <c r="G314" s="18"/>
      <c r="H314" s="18"/>
      <c r="I314" s="11"/>
      <c r="J314" s="42"/>
      <c r="L314" s="2"/>
    </row>
    <row r="315" spans="1:12" ht="13" x14ac:dyDescent="0.15">
      <c r="A315" s="43"/>
      <c r="B315" s="11"/>
      <c r="C315" s="18"/>
      <c r="D315" s="19"/>
      <c r="E315" s="18"/>
      <c r="F315" s="35"/>
      <c r="G315" s="18"/>
      <c r="H315" s="18"/>
      <c r="I315" s="11"/>
      <c r="J315" s="42"/>
      <c r="L315" s="2"/>
    </row>
    <row r="316" spans="1:12" ht="13" x14ac:dyDescent="0.15">
      <c r="A316" s="43"/>
      <c r="B316" s="11"/>
      <c r="C316" s="18"/>
      <c r="D316" s="19"/>
      <c r="E316" s="18"/>
      <c r="F316" s="35"/>
      <c r="G316" s="18"/>
      <c r="H316" s="18"/>
      <c r="I316" s="11"/>
      <c r="J316" s="42"/>
      <c r="L316" s="2"/>
    </row>
    <row r="317" spans="1:12" ht="13" x14ac:dyDescent="0.15">
      <c r="A317" s="43"/>
      <c r="B317" s="11"/>
      <c r="C317" s="18"/>
      <c r="D317" s="19"/>
      <c r="E317" s="18"/>
      <c r="F317" s="35"/>
      <c r="G317" s="18"/>
      <c r="H317" s="18"/>
      <c r="I317" s="11"/>
      <c r="J317" s="42"/>
      <c r="L317" s="2"/>
    </row>
    <row r="318" spans="1:12" ht="13" x14ac:dyDescent="0.15">
      <c r="A318" s="43"/>
      <c r="B318" s="11"/>
      <c r="C318" s="18"/>
      <c r="D318" s="19"/>
      <c r="E318" s="18"/>
      <c r="F318" s="35"/>
      <c r="G318" s="18"/>
      <c r="H318" s="18"/>
      <c r="I318" s="11"/>
      <c r="J318" s="42"/>
      <c r="L318" s="2"/>
    </row>
    <row r="319" spans="1:12" ht="13" x14ac:dyDescent="0.15">
      <c r="A319" s="43"/>
      <c r="B319" s="11"/>
      <c r="C319" s="18"/>
      <c r="D319" s="19"/>
      <c r="E319" s="18"/>
      <c r="F319" s="35"/>
      <c r="G319" s="18"/>
      <c r="H319" s="18"/>
      <c r="I319" s="11"/>
      <c r="J319" s="42"/>
      <c r="L319" s="2"/>
    </row>
    <row r="320" spans="1:12" ht="13" x14ac:dyDescent="0.15">
      <c r="A320" s="43"/>
      <c r="B320" s="11"/>
      <c r="C320" s="18"/>
      <c r="D320" s="19"/>
      <c r="E320" s="18"/>
      <c r="F320" s="35"/>
      <c r="G320" s="18"/>
      <c r="H320" s="18"/>
      <c r="I320" s="11"/>
      <c r="J320" s="42"/>
      <c r="L320" s="2"/>
    </row>
    <row r="321" spans="1:12" ht="13" x14ac:dyDescent="0.15">
      <c r="A321" s="43"/>
      <c r="B321" s="11"/>
      <c r="C321" s="18"/>
      <c r="D321" s="19"/>
      <c r="E321" s="18"/>
      <c r="F321" s="35"/>
      <c r="G321" s="18"/>
      <c r="H321" s="18"/>
      <c r="I321" s="11"/>
      <c r="J321" s="42"/>
      <c r="L321" s="2"/>
    </row>
    <row r="322" spans="1:12" ht="13" x14ac:dyDescent="0.15">
      <c r="A322" s="43"/>
      <c r="B322" s="11"/>
      <c r="C322" s="18"/>
      <c r="D322" s="19"/>
      <c r="E322" s="18"/>
      <c r="F322" s="35"/>
      <c r="G322" s="18"/>
      <c r="H322" s="18"/>
      <c r="I322" s="11"/>
      <c r="J322" s="42"/>
      <c r="L322" s="2"/>
    </row>
    <row r="323" spans="1:12" ht="13" x14ac:dyDescent="0.15">
      <c r="A323" s="43"/>
      <c r="B323" s="11"/>
      <c r="C323" s="18"/>
      <c r="D323" s="19"/>
      <c r="E323" s="18"/>
      <c r="F323" s="35"/>
      <c r="G323" s="18"/>
      <c r="H323" s="18"/>
      <c r="I323" s="11"/>
      <c r="J323" s="42"/>
      <c r="L323" s="2"/>
    </row>
    <row r="324" spans="1:12" ht="13" x14ac:dyDescent="0.15">
      <c r="A324" s="43"/>
      <c r="B324" s="11"/>
      <c r="C324" s="18"/>
      <c r="D324" s="19"/>
      <c r="E324" s="18"/>
      <c r="F324" s="35"/>
      <c r="G324" s="18"/>
      <c r="H324" s="18"/>
      <c r="I324" s="11"/>
      <c r="J324" s="42"/>
      <c r="L324" s="2"/>
    </row>
    <row r="325" spans="1:12" ht="13" x14ac:dyDescent="0.15">
      <c r="A325" s="43"/>
      <c r="B325" s="11"/>
      <c r="C325" s="18"/>
      <c r="D325" s="19"/>
      <c r="E325" s="18"/>
      <c r="F325" s="35"/>
      <c r="G325" s="18"/>
      <c r="H325" s="18"/>
      <c r="I325" s="11"/>
      <c r="J325" s="42"/>
      <c r="L325" s="2"/>
    </row>
    <row r="326" spans="1:12" ht="13" x14ac:dyDescent="0.15">
      <c r="A326" s="43"/>
      <c r="B326" s="11"/>
      <c r="C326" s="18"/>
      <c r="D326" s="19"/>
      <c r="E326" s="18"/>
      <c r="F326" s="35"/>
      <c r="G326" s="18"/>
      <c r="H326" s="18"/>
      <c r="I326" s="11"/>
      <c r="J326" s="42"/>
      <c r="L326" s="2"/>
    </row>
    <row r="327" spans="1:12" ht="13" x14ac:dyDescent="0.15">
      <c r="A327" s="43"/>
      <c r="B327" s="11"/>
      <c r="C327" s="18"/>
      <c r="D327" s="19"/>
      <c r="E327" s="18"/>
      <c r="F327" s="35"/>
      <c r="G327" s="18"/>
      <c r="H327" s="18"/>
      <c r="I327" s="11"/>
      <c r="J327" s="42"/>
      <c r="L327" s="2"/>
    </row>
    <row r="328" spans="1:12" ht="13" x14ac:dyDescent="0.15">
      <c r="A328" s="43"/>
      <c r="B328" s="11"/>
      <c r="C328" s="18"/>
      <c r="D328" s="19"/>
      <c r="E328" s="18"/>
      <c r="F328" s="35"/>
      <c r="G328" s="18"/>
      <c r="H328" s="18"/>
      <c r="I328" s="11"/>
      <c r="J328" s="42"/>
      <c r="L328" s="2"/>
    </row>
    <row r="329" spans="1:12" ht="13" x14ac:dyDescent="0.15">
      <c r="A329" s="43"/>
      <c r="B329" s="11"/>
      <c r="C329" s="18"/>
      <c r="D329" s="19"/>
      <c r="E329" s="18"/>
      <c r="F329" s="35"/>
      <c r="G329" s="18"/>
      <c r="H329" s="18"/>
      <c r="I329" s="11"/>
      <c r="J329" s="42"/>
      <c r="L329" s="2"/>
    </row>
    <row r="330" spans="1:12" ht="13" x14ac:dyDescent="0.15">
      <c r="A330" s="43"/>
      <c r="B330" s="11"/>
      <c r="C330" s="18"/>
      <c r="D330" s="19"/>
      <c r="E330" s="18"/>
      <c r="F330" s="35"/>
      <c r="G330" s="18"/>
      <c r="H330" s="18"/>
      <c r="I330" s="11"/>
      <c r="J330" s="42"/>
      <c r="L330" s="2"/>
    </row>
    <row r="331" spans="1:12" ht="13" x14ac:dyDescent="0.15">
      <c r="A331" s="43"/>
      <c r="B331" s="11"/>
      <c r="C331" s="18"/>
      <c r="D331" s="19"/>
      <c r="E331" s="18"/>
      <c r="F331" s="35"/>
      <c r="G331" s="18"/>
      <c r="H331" s="18"/>
      <c r="I331" s="11"/>
      <c r="J331" s="42"/>
      <c r="L331" s="2"/>
    </row>
    <row r="332" spans="1:12" ht="13" x14ac:dyDescent="0.15">
      <c r="A332" s="43"/>
      <c r="B332" s="11"/>
      <c r="C332" s="18"/>
      <c r="D332" s="19"/>
      <c r="E332" s="18"/>
      <c r="F332" s="35"/>
      <c r="G332" s="18"/>
      <c r="H332" s="18"/>
      <c r="I332" s="11"/>
      <c r="J332" s="42"/>
      <c r="L332" s="2"/>
    </row>
    <row r="333" spans="1:12" ht="13" x14ac:dyDescent="0.15">
      <c r="A333" s="43"/>
      <c r="B333" s="11"/>
      <c r="C333" s="18"/>
      <c r="D333" s="19"/>
      <c r="E333" s="18"/>
      <c r="F333" s="35"/>
      <c r="G333" s="18"/>
      <c r="H333" s="18"/>
      <c r="I333" s="11"/>
      <c r="J333" s="42"/>
      <c r="L333" s="2"/>
    </row>
    <row r="334" spans="1:12" ht="13" x14ac:dyDescent="0.15">
      <c r="A334" s="43"/>
      <c r="B334" s="11"/>
      <c r="C334" s="18"/>
      <c r="D334" s="19"/>
      <c r="E334" s="18"/>
      <c r="F334" s="35"/>
      <c r="G334" s="18"/>
      <c r="H334" s="18"/>
      <c r="I334" s="11"/>
      <c r="J334" s="42"/>
      <c r="L334" s="2"/>
    </row>
    <row r="335" spans="1:12" ht="13" x14ac:dyDescent="0.15">
      <c r="A335" s="43"/>
      <c r="B335" s="11"/>
      <c r="C335" s="18"/>
      <c r="D335" s="19"/>
      <c r="E335" s="18"/>
      <c r="F335" s="35"/>
      <c r="G335" s="18"/>
      <c r="H335" s="18"/>
      <c r="I335" s="11"/>
      <c r="J335" s="42"/>
      <c r="L335" s="2"/>
    </row>
    <row r="336" spans="1:12" ht="13" x14ac:dyDescent="0.15">
      <c r="A336" s="43"/>
      <c r="B336" s="11"/>
      <c r="C336" s="18"/>
      <c r="D336" s="19"/>
      <c r="E336" s="18"/>
      <c r="F336" s="35"/>
      <c r="G336" s="18"/>
      <c r="H336" s="18"/>
      <c r="I336" s="11"/>
      <c r="J336" s="42"/>
      <c r="L336" s="2"/>
    </row>
    <row r="337" spans="1:12" ht="13" x14ac:dyDescent="0.15">
      <c r="A337" s="43"/>
      <c r="B337" s="11"/>
      <c r="C337" s="18"/>
      <c r="D337" s="19"/>
      <c r="E337" s="18"/>
      <c r="F337" s="35"/>
      <c r="G337" s="18"/>
      <c r="H337" s="18"/>
      <c r="I337" s="11"/>
      <c r="J337" s="42"/>
      <c r="L337" s="2"/>
    </row>
    <row r="338" spans="1:12" ht="13" x14ac:dyDescent="0.15">
      <c r="A338" s="43"/>
      <c r="B338" s="11"/>
      <c r="C338" s="18"/>
      <c r="D338" s="19"/>
      <c r="E338" s="18"/>
      <c r="F338" s="35"/>
      <c r="G338" s="18"/>
      <c r="H338" s="18"/>
      <c r="I338" s="11"/>
      <c r="J338" s="42"/>
      <c r="L338" s="2"/>
    </row>
    <row r="339" spans="1:12" ht="13" x14ac:dyDescent="0.15">
      <c r="A339" s="43"/>
      <c r="B339" s="11"/>
      <c r="C339" s="18"/>
      <c r="D339" s="19"/>
      <c r="E339" s="18"/>
      <c r="F339" s="35"/>
      <c r="G339" s="18"/>
      <c r="H339" s="18"/>
      <c r="I339" s="11"/>
      <c r="J339" s="42"/>
      <c r="L339" s="2"/>
    </row>
    <row r="340" spans="1:12" ht="13" x14ac:dyDescent="0.15">
      <c r="A340" s="43"/>
      <c r="B340" s="11"/>
      <c r="C340" s="18"/>
      <c r="D340" s="19"/>
      <c r="E340" s="18"/>
      <c r="F340" s="35"/>
      <c r="G340" s="18"/>
      <c r="H340" s="18"/>
      <c r="I340" s="11"/>
      <c r="J340" s="42"/>
      <c r="L340" s="2"/>
    </row>
    <row r="341" spans="1:12" ht="13" x14ac:dyDescent="0.15">
      <c r="A341" s="43"/>
      <c r="B341" s="11"/>
      <c r="C341" s="18"/>
      <c r="D341" s="19"/>
      <c r="E341" s="18"/>
      <c r="F341" s="35"/>
      <c r="G341" s="18"/>
      <c r="H341" s="18"/>
      <c r="I341" s="11"/>
      <c r="J341" s="42"/>
      <c r="L341" s="2"/>
    </row>
    <row r="342" spans="1:12" ht="13" x14ac:dyDescent="0.15">
      <c r="A342" s="43"/>
      <c r="B342" s="11"/>
      <c r="C342" s="18"/>
      <c r="D342" s="19"/>
      <c r="E342" s="18"/>
      <c r="F342" s="35"/>
      <c r="G342" s="18"/>
      <c r="H342" s="18"/>
      <c r="I342" s="11"/>
      <c r="J342" s="42"/>
      <c r="L342" s="2"/>
    </row>
    <row r="343" spans="1:12" ht="13" x14ac:dyDescent="0.15">
      <c r="A343" s="43"/>
      <c r="B343" s="11"/>
      <c r="C343" s="18"/>
      <c r="D343" s="19"/>
      <c r="E343" s="18"/>
      <c r="F343" s="35"/>
      <c r="G343" s="18"/>
      <c r="H343" s="18"/>
      <c r="I343" s="11"/>
      <c r="J343" s="42"/>
      <c r="L343" s="2"/>
    </row>
    <row r="344" spans="1:12" ht="13" x14ac:dyDescent="0.15">
      <c r="A344" s="43"/>
      <c r="B344" s="11"/>
      <c r="C344" s="18"/>
      <c r="D344" s="19"/>
      <c r="E344" s="18"/>
      <c r="F344" s="35"/>
      <c r="G344" s="18"/>
      <c r="H344" s="18"/>
      <c r="I344" s="11"/>
      <c r="J344" s="42"/>
      <c r="L344" s="2"/>
    </row>
    <row r="345" spans="1:12" ht="13" x14ac:dyDescent="0.15">
      <c r="A345" s="43"/>
      <c r="B345" s="11"/>
      <c r="C345" s="18"/>
      <c r="D345" s="19"/>
      <c r="E345" s="18"/>
      <c r="F345" s="35"/>
      <c r="G345" s="18"/>
      <c r="H345" s="18"/>
      <c r="I345" s="11"/>
      <c r="J345" s="42"/>
      <c r="L345" s="2"/>
    </row>
    <row r="346" spans="1:12" ht="13" x14ac:dyDescent="0.15">
      <c r="A346" s="43"/>
      <c r="B346" s="11"/>
      <c r="C346" s="18"/>
      <c r="D346" s="19"/>
      <c r="E346" s="18"/>
      <c r="F346" s="35"/>
      <c r="G346" s="18"/>
      <c r="H346" s="18"/>
      <c r="I346" s="11"/>
      <c r="J346" s="42"/>
      <c r="L346" s="2"/>
    </row>
    <row r="347" spans="1:12" ht="13" x14ac:dyDescent="0.15">
      <c r="A347" s="43"/>
      <c r="B347" s="11"/>
      <c r="C347" s="18"/>
      <c r="D347" s="19"/>
      <c r="E347" s="18"/>
      <c r="F347" s="35"/>
      <c r="G347" s="18"/>
      <c r="H347" s="18"/>
      <c r="I347" s="11"/>
      <c r="J347" s="42"/>
      <c r="L347" s="2"/>
    </row>
    <row r="348" spans="1:12" ht="13" x14ac:dyDescent="0.15">
      <c r="A348" s="44"/>
      <c r="B348" s="11"/>
      <c r="C348" s="18"/>
      <c r="D348" s="19"/>
      <c r="E348" s="18"/>
      <c r="F348" s="35"/>
      <c r="G348" s="18"/>
      <c r="H348" s="18"/>
      <c r="I348" s="11"/>
      <c r="J348" s="42"/>
      <c r="L348" s="2"/>
    </row>
    <row r="349" spans="1:12" ht="13" x14ac:dyDescent="0.15">
      <c r="A349" s="44"/>
      <c r="B349" s="11"/>
      <c r="C349" s="18"/>
      <c r="D349" s="19"/>
      <c r="E349" s="18"/>
      <c r="F349" s="35"/>
      <c r="G349" s="18"/>
      <c r="H349" s="18"/>
      <c r="I349" s="11"/>
      <c r="J349" s="42"/>
      <c r="L349" s="2"/>
    </row>
    <row r="350" spans="1:12" ht="13" x14ac:dyDescent="0.15">
      <c r="A350" s="44"/>
      <c r="B350" s="11"/>
      <c r="C350" s="18"/>
      <c r="D350" s="19"/>
      <c r="E350" s="18"/>
      <c r="F350" s="35"/>
      <c r="G350" s="18"/>
      <c r="H350" s="18"/>
      <c r="I350" s="11"/>
      <c r="J350" s="42"/>
      <c r="L350" s="2"/>
    </row>
    <row r="351" spans="1:12" ht="13" x14ac:dyDescent="0.15">
      <c r="A351" s="44"/>
      <c r="B351" s="11"/>
      <c r="C351" s="18"/>
      <c r="D351" s="19"/>
      <c r="E351" s="18"/>
      <c r="F351" s="35"/>
      <c r="G351" s="18"/>
      <c r="H351" s="18"/>
      <c r="I351" s="11"/>
      <c r="J351" s="42"/>
      <c r="L351" s="2"/>
    </row>
    <row r="352" spans="1:12" ht="13" x14ac:dyDescent="0.15">
      <c r="A352" s="44"/>
      <c r="B352" s="11"/>
      <c r="C352" s="18"/>
      <c r="D352" s="19"/>
      <c r="E352" s="18"/>
      <c r="F352" s="35"/>
      <c r="G352" s="18"/>
      <c r="H352" s="18"/>
      <c r="I352" s="11"/>
      <c r="J352" s="42"/>
      <c r="L352" s="2"/>
    </row>
    <row r="353" spans="1:12" ht="13" x14ac:dyDescent="0.15">
      <c r="A353" s="44"/>
      <c r="B353" s="11"/>
      <c r="C353" s="18"/>
      <c r="D353" s="19"/>
      <c r="E353" s="18"/>
      <c r="F353" s="35"/>
      <c r="G353" s="18"/>
      <c r="H353" s="18"/>
      <c r="I353" s="11"/>
      <c r="J353" s="42"/>
      <c r="L353" s="2"/>
    </row>
    <row r="354" spans="1:12" ht="13" x14ac:dyDescent="0.15">
      <c r="A354" s="44"/>
      <c r="B354" s="11"/>
      <c r="C354" s="18"/>
      <c r="D354" s="19"/>
      <c r="E354" s="18"/>
      <c r="F354" s="35"/>
      <c r="G354" s="18"/>
      <c r="H354" s="18"/>
      <c r="I354" s="11"/>
      <c r="J354" s="42"/>
      <c r="L354" s="2"/>
    </row>
    <row r="355" spans="1:12" ht="13" x14ac:dyDescent="0.15">
      <c r="A355" s="44"/>
      <c r="B355" s="11"/>
      <c r="C355" s="18"/>
      <c r="D355" s="19"/>
      <c r="E355" s="18"/>
      <c r="F355" s="35"/>
      <c r="G355" s="18"/>
      <c r="H355" s="18"/>
      <c r="I355" s="11"/>
      <c r="J355" s="42"/>
      <c r="L355" s="2"/>
    </row>
    <row r="356" spans="1:12" ht="13" x14ac:dyDescent="0.15">
      <c r="A356" s="44"/>
      <c r="B356" s="11"/>
      <c r="C356" s="18"/>
      <c r="D356" s="19"/>
      <c r="E356" s="18"/>
      <c r="F356" s="35"/>
      <c r="G356" s="18"/>
      <c r="H356" s="18"/>
      <c r="I356" s="11"/>
      <c r="J356" s="42"/>
      <c r="L356" s="2"/>
    </row>
    <row r="357" spans="1:12" ht="13" x14ac:dyDescent="0.15">
      <c r="A357" s="44"/>
      <c r="B357" s="11"/>
      <c r="C357" s="18"/>
      <c r="D357" s="19"/>
      <c r="E357" s="18"/>
      <c r="F357" s="35"/>
      <c r="G357" s="18"/>
      <c r="H357" s="18"/>
      <c r="I357" s="11"/>
      <c r="J357" s="42"/>
      <c r="L357" s="2"/>
    </row>
    <row r="358" spans="1:12" ht="13" x14ac:dyDescent="0.15">
      <c r="A358" s="44"/>
      <c r="B358" s="11"/>
      <c r="C358" s="18"/>
      <c r="D358" s="19"/>
      <c r="E358" s="18"/>
      <c r="F358" s="35"/>
      <c r="G358" s="18"/>
      <c r="H358" s="18"/>
      <c r="I358" s="11"/>
      <c r="J358" s="42"/>
      <c r="L358" s="2"/>
    </row>
    <row r="359" spans="1:12" ht="13" x14ac:dyDescent="0.15">
      <c r="A359" s="44"/>
      <c r="B359" s="11"/>
      <c r="C359" s="18"/>
      <c r="D359" s="19"/>
      <c r="E359" s="18"/>
      <c r="F359" s="35"/>
      <c r="G359" s="18"/>
      <c r="H359" s="18"/>
      <c r="I359" s="11"/>
      <c r="J359" s="42"/>
      <c r="L359" s="2"/>
    </row>
    <row r="360" spans="1:12" ht="13" x14ac:dyDescent="0.15">
      <c r="A360" s="44"/>
      <c r="B360" s="11"/>
      <c r="C360" s="18"/>
      <c r="D360" s="19"/>
      <c r="E360" s="18"/>
      <c r="F360" s="35"/>
      <c r="G360" s="18"/>
      <c r="H360" s="18"/>
      <c r="I360" s="11"/>
      <c r="J360" s="42"/>
      <c r="L360" s="2"/>
    </row>
    <row r="361" spans="1:12" ht="13" x14ac:dyDescent="0.15">
      <c r="A361" s="44"/>
      <c r="B361" s="11"/>
      <c r="C361" s="18"/>
      <c r="D361" s="19"/>
      <c r="E361" s="18"/>
      <c r="F361" s="35"/>
      <c r="G361" s="18"/>
      <c r="H361" s="18"/>
      <c r="I361" s="11"/>
      <c r="J361" s="42"/>
      <c r="L361" s="2"/>
    </row>
    <row r="362" spans="1:12" ht="13" x14ac:dyDescent="0.15">
      <c r="A362" s="44"/>
      <c r="B362" s="11"/>
      <c r="C362" s="18"/>
      <c r="D362" s="19"/>
      <c r="E362" s="18"/>
      <c r="F362" s="35"/>
      <c r="G362" s="18"/>
      <c r="H362" s="18"/>
      <c r="I362" s="11"/>
      <c r="J362" s="42"/>
      <c r="L362" s="2"/>
    </row>
    <row r="363" spans="1:12" ht="13" x14ac:dyDescent="0.15">
      <c r="A363" s="44"/>
      <c r="B363" s="11"/>
      <c r="C363" s="18"/>
      <c r="D363" s="19"/>
      <c r="E363" s="18"/>
      <c r="F363" s="35"/>
      <c r="G363" s="18"/>
      <c r="H363" s="18"/>
      <c r="I363" s="11"/>
      <c r="J363" s="42"/>
      <c r="L363" s="2"/>
    </row>
    <row r="364" spans="1:12" ht="13" x14ac:dyDescent="0.15">
      <c r="A364" s="44"/>
      <c r="B364" s="11"/>
      <c r="C364" s="18"/>
      <c r="D364" s="19"/>
      <c r="E364" s="18"/>
      <c r="F364" s="35"/>
      <c r="G364" s="18"/>
      <c r="H364" s="18"/>
      <c r="I364" s="11"/>
      <c r="J364" s="42"/>
      <c r="L364" s="2"/>
    </row>
    <row r="365" spans="1:12" ht="13" x14ac:dyDescent="0.15">
      <c r="A365" s="44"/>
      <c r="B365" s="11"/>
      <c r="C365" s="18"/>
      <c r="D365" s="19"/>
      <c r="E365" s="18"/>
      <c r="F365" s="35"/>
      <c r="G365" s="18"/>
      <c r="H365" s="18"/>
      <c r="I365" s="11"/>
      <c r="J365" s="42"/>
      <c r="L365" s="2"/>
    </row>
    <row r="366" spans="1:12" ht="13" x14ac:dyDescent="0.15">
      <c r="A366" s="44"/>
      <c r="B366" s="11"/>
      <c r="C366" s="18"/>
      <c r="D366" s="19"/>
      <c r="E366" s="18"/>
      <c r="F366" s="35"/>
      <c r="G366" s="18"/>
      <c r="H366" s="18"/>
      <c r="I366" s="11"/>
      <c r="J366" s="42"/>
      <c r="L366" s="2"/>
    </row>
    <row r="367" spans="1:12" ht="13" x14ac:dyDescent="0.15">
      <c r="A367" s="44"/>
      <c r="B367" s="11"/>
      <c r="C367" s="18"/>
      <c r="D367" s="19"/>
      <c r="E367" s="18"/>
      <c r="F367" s="35"/>
      <c r="G367" s="18"/>
      <c r="H367" s="18"/>
      <c r="I367" s="11"/>
      <c r="J367" s="42"/>
      <c r="L367" s="2"/>
    </row>
    <row r="368" spans="1:12" ht="13" x14ac:dyDescent="0.15">
      <c r="A368" s="44"/>
      <c r="B368" s="11"/>
      <c r="C368" s="18"/>
      <c r="D368" s="19"/>
      <c r="E368" s="18"/>
      <c r="F368" s="35"/>
      <c r="G368" s="18"/>
      <c r="H368" s="18"/>
      <c r="I368" s="11"/>
      <c r="J368" s="42"/>
      <c r="L368" s="2"/>
    </row>
    <row r="369" spans="1:12" ht="13" x14ac:dyDescent="0.15">
      <c r="A369" s="44"/>
      <c r="B369" s="11"/>
      <c r="C369" s="18"/>
      <c r="D369" s="19"/>
      <c r="E369" s="18"/>
      <c r="F369" s="35"/>
      <c r="G369" s="18"/>
      <c r="H369" s="18"/>
      <c r="I369" s="11"/>
      <c r="J369" s="42"/>
      <c r="L369" s="2"/>
    </row>
    <row r="370" spans="1:12" ht="13" x14ac:dyDescent="0.15">
      <c r="A370" s="44"/>
      <c r="B370" s="11"/>
      <c r="C370" s="18"/>
      <c r="D370" s="19"/>
      <c r="E370" s="18"/>
      <c r="F370" s="35"/>
      <c r="G370" s="18"/>
      <c r="H370" s="18"/>
      <c r="I370" s="11"/>
      <c r="J370" s="42"/>
      <c r="L370" s="2"/>
    </row>
    <row r="371" spans="1:12" ht="13" x14ac:dyDescent="0.15">
      <c r="A371" s="44"/>
      <c r="B371" s="11"/>
      <c r="C371" s="18"/>
      <c r="D371" s="19"/>
      <c r="E371" s="18"/>
      <c r="F371" s="35"/>
      <c r="G371" s="18"/>
      <c r="H371" s="18"/>
      <c r="I371" s="11"/>
      <c r="J371" s="42"/>
      <c r="L371" s="2"/>
    </row>
    <row r="372" spans="1:12" ht="13" x14ac:dyDescent="0.15">
      <c r="A372" s="44"/>
      <c r="B372" s="11"/>
      <c r="C372" s="18"/>
      <c r="D372" s="19"/>
      <c r="E372" s="18"/>
      <c r="F372" s="35"/>
      <c r="G372" s="18"/>
      <c r="H372" s="18"/>
      <c r="I372" s="11"/>
      <c r="J372" s="42"/>
      <c r="L372" s="2"/>
    </row>
    <row r="373" spans="1:12" ht="13" x14ac:dyDescent="0.15">
      <c r="A373" s="44"/>
      <c r="B373" s="11"/>
      <c r="C373" s="18"/>
      <c r="D373" s="19"/>
      <c r="E373" s="18"/>
      <c r="F373" s="35"/>
      <c r="G373" s="18"/>
      <c r="H373" s="18"/>
      <c r="I373" s="11"/>
      <c r="J373" s="42"/>
      <c r="L373" s="2"/>
    </row>
    <row r="374" spans="1:12" ht="13" x14ac:dyDescent="0.15">
      <c r="A374" s="44"/>
      <c r="B374" s="11"/>
      <c r="C374" s="18"/>
      <c r="D374" s="19"/>
      <c r="E374" s="18"/>
      <c r="F374" s="35"/>
      <c r="G374" s="18"/>
      <c r="H374" s="18"/>
      <c r="I374" s="11"/>
      <c r="J374" s="42"/>
      <c r="L374" s="2"/>
    </row>
    <row r="375" spans="1:12" ht="13" x14ac:dyDescent="0.15">
      <c r="A375" s="44"/>
      <c r="B375" s="11"/>
      <c r="C375" s="18"/>
      <c r="D375" s="19"/>
      <c r="E375" s="18"/>
      <c r="F375" s="35"/>
      <c r="G375" s="18"/>
      <c r="H375" s="18"/>
      <c r="I375" s="11"/>
      <c r="J375" s="42"/>
      <c r="L375" s="2"/>
    </row>
    <row r="376" spans="1:12" ht="13" x14ac:dyDescent="0.15">
      <c r="A376" s="44"/>
      <c r="B376" s="11"/>
      <c r="C376" s="18"/>
      <c r="D376" s="19"/>
      <c r="E376" s="18"/>
      <c r="F376" s="35"/>
      <c r="G376" s="18"/>
      <c r="H376" s="18"/>
      <c r="I376" s="11"/>
      <c r="J376" s="42"/>
      <c r="L376" s="2"/>
    </row>
    <row r="377" spans="1:12" ht="13" x14ac:dyDescent="0.15">
      <c r="A377" s="44"/>
      <c r="B377" s="11"/>
      <c r="C377" s="18"/>
      <c r="D377" s="19"/>
      <c r="E377" s="18"/>
      <c r="F377" s="35"/>
      <c r="G377" s="18"/>
      <c r="H377" s="18"/>
      <c r="I377" s="11"/>
      <c r="J377" s="42"/>
      <c r="L377" s="2"/>
    </row>
    <row r="378" spans="1:12" ht="13" x14ac:dyDescent="0.15">
      <c r="A378" s="44"/>
      <c r="B378" s="11"/>
      <c r="C378" s="18"/>
      <c r="D378" s="19"/>
      <c r="E378" s="18"/>
      <c r="F378" s="35"/>
      <c r="G378" s="18"/>
      <c r="H378" s="18"/>
      <c r="I378" s="11"/>
      <c r="J378" s="42"/>
      <c r="L378" s="2"/>
    </row>
    <row r="379" spans="1:12" ht="13" x14ac:dyDescent="0.15">
      <c r="A379" s="44"/>
      <c r="B379" s="11"/>
      <c r="C379" s="18"/>
      <c r="D379" s="19"/>
      <c r="E379" s="18"/>
      <c r="F379" s="35"/>
      <c r="G379" s="18"/>
      <c r="H379" s="18"/>
      <c r="I379" s="11"/>
      <c r="J379" s="42"/>
      <c r="L379" s="2"/>
    </row>
    <row r="380" spans="1:12" ht="13" x14ac:dyDescent="0.15">
      <c r="A380" s="44"/>
      <c r="B380" s="11"/>
      <c r="C380" s="18"/>
      <c r="D380" s="19"/>
      <c r="E380" s="18"/>
      <c r="F380" s="35"/>
      <c r="G380" s="18"/>
      <c r="H380" s="18"/>
      <c r="I380" s="11"/>
      <c r="J380" s="42"/>
      <c r="L380" s="2"/>
    </row>
    <row r="381" spans="1:12" ht="13" x14ac:dyDescent="0.15">
      <c r="A381" s="44"/>
      <c r="B381" s="11"/>
      <c r="C381" s="18"/>
      <c r="D381" s="19"/>
      <c r="E381" s="18"/>
      <c r="F381" s="35"/>
      <c r="G381" s="18"/>
      <c r="H381" s="18"/>
      <c r="I381" s="11"/>
      <c r="J381" s="42"/>
      <c r="L381" s="2"/>
    </row>
    <row r="382" spans="1:12" ht="13" x14ac:dyDescent="0.15">
      <c r="A382" s="44"/>
      <c r="B382" s="11"/>
      <c r="C382" s="18"/>
      <c r="D382" s="19"/>
      <c r="E382" s="18"/>
      <c r="F382" s="35"/>
      <c r="G382" s="18"/>
      <c r="H382" s="18"/>
      <c r="I382" s="11"/>
      <c r="J382" s="42"/>
      <c r="L382" s="2"/>
    </row>
    <row r="383" spans="1:12" ht="13" x14ac:dyDescent="0.15">
      <c r="A383" s="44"/>
      <c r="B383" s="11"/>
      <c r="C383" s="18"/>
      <c r="D383" s="19"/>
      <c r="E383" s="18"/>
      <c r="F383" s="35"/>
      <c r="G383" s="18"/>
      <c r="H383" s="18"/>
      <c r="I383" s="11"/>
      <c r="J383" s="42"/>
      <c r="L383" s="2"/>
    </row>
    <row r="384" spans="1:12" ht="13" x14ac:dyDescent="0.15">
      <c r="A384" s="44"/>
      <c r="B384" s="11"/>
      <c r="C384" s="18"/>
      <c r="D384" s="19"/>
      <c r="E384" s="18"/>
      <c r="F384" s="35"/>
      <c r="G384" s="18"/>
      <c r="H384" s="18"/>
      <c r="I384" s="11"/>
      <c r="J384" s="42"/>
      <c r="L384" s="2"/>
    </row>
    <row r="385" spans="1:12" ht="13" x14ac:dyDescent="0.15">
      <c r="A385" s="44"/>
      <c r="B385" s="11"/>
      <c r="C385" s="18"/>
      <c r="D385" s="19"/>
      <c r="E385" s="18"/>
      <c r="F385" s="35"/>
      <c r="G385" s="18"/>
      <c r="H385" s="18"/>
      <c r="I385" s="11"/>
      <c r="J385" s="42"/>
      <c r="L385" s="2"/>
    </row>
    <row r="386" spans="1:12" ht="13" x14ac:dyDescent="0.15">
      <c r="A386" s="44"/>
      <c r="B386" s="11"/>
      <c r="C386" s="18"/>
      <c r="D386" s="19"/>
      <c r="E386" s="18"/>
      <c r="F386" s="35"/>
      <c r="G386" s="18"/>
      <c r="H386" s="18"/>
      <c r="I386" s="11"/>
      <c r="J386" s="42"/>
      <c r="L386" s="2"/>
    </row>
    <row r="387" spans="1:12" ht="13" x14ac:dyDescent="0.15">
      <c r="A387" s="44"/>
      <c r="B387" s="11"/>
      <c r="C387" s="18"/>
      <c r="D387" s="19"/>
      <c r="E387" s="18"/>
      <c r="F387" s="35"/>
      <c r="G387" s="18"/>
      <c r="H387" s="18"/>
      <c r="I387" s="11"/>
      <c r="J387" s="42"/>
      <c r="L387" s="2"/>
    </row>
    <row r="388" spans="1:12" ht="13" x14ac:dyDescent="0.15">
      <c r="A388" s="44"/>
      <c r="B388" s="11"/>
      <c r="C388" s="18"/>
      <c r="D388" s="19"/>
      <c r="E388" s="18"/>
      <c r="F388" s="35"/>
      <c r="G388" s="18"/>
      <c r="H388" s="18"/>
      <c r="I388" s="11"/>
      <c r="J388" s="42"/>
      <c r="L388" s="2"/>
    </row>
    <row r="389" spans="1:12" ht="13" x14ac:dyDescent="0.15">
      <c r="A389" s="44"/>
      <c r="B389" s="11"/>
      <c r="C389" s="18"/>
      <c r="D389" s="19"/>
      <c r="E389" s="18"/>
      <c r="F389" s="35"/>
      <c r="G389" s="18"/>
      <c r="H389" s="18"/>
      <c r="I389" s="11"/>
      <c r="J389" s="42"/>
      <c r="L389" s="2"/>
    </row>
    <row r="390" spans="1:12" ht="13" x14ac:dyDescent="0.15">
      <c r="A390" s="44"/>
      <c r="B390" s="11"/>
      <c r="C390" s="18"/>
      <c r="D390" s="19"/>
      <c r="E390" s="18"/>
      <c r="F390" s="35"/>
      <c r="G390" s="18"/>
      <c r="H390" s="18"/>
      <c r="I390" s="11"/>
      <c r="J390" s="42"/>
      <c r="L390" s="2"/>
    </row>
    <row r="391" spans="1:12" ht="13" x14ac:dyDescent="0.15">
      <c r="A391" s="44"/>
      <c r="B391" s="11"/>
      <c r="C391" s="18"/>
      <c r="D391" s="19"/>
      <c r="E391" s="18"/>
      <c r="F391" s="35"/>
      <c r="G391" s="18"/>
      <c r="H391" s="18"/>
      <c r="I391" s="11"/>
      <c r="J391" s="42"/>
      <c r="L391" s="2"/>
    </row>
    <row r="392" spans="1:12" ht="13" x14ac:dyDescent="0.15">
      <c r="A392" s="44"/>
      <c r="B392" s="11"/>
      <c r="C392" s="18"/>
      <c r="D392" s="19"/>
      <c r="E392" s="18"/>
      <c r="F392" s="35"/>
      <c r="G392" s="18"/>
      <c r="H392" s="18"/>
      <c r="I392" s="11"/>
      <c r="J392" s="42"/>
      <c r="L392" s="2"/>
    </row>
    <row r="393" spans="1:12" ht="13" x14ac:dyDescent="0.15">
      <c r="A393" s="44"/>
      <c r="B393" s="11"/>
      <c r="C393" s="18"/>
      <c r="D393" s="19"/>
      <c r="E393" s="18"/>
      <c r="F393" s="35"/>
      <c r="G393" s="18"/>
      <c r="H393" s="18"/>
      <c r="I393" s="11"/>
      <c r="J393" s="42"/>
      <c r="L393" s="2"/>
    </row>
    <row r="394" spans="1:12" ht="13" x14ac:dyDescent="0.15">
      <c r="A394" s="44"/>
      <c r="B394" s="11"/>
      <c r="C394" s="18"/>
      <c r="D394" s="19"/>
      <c r="E394" s="18"/>
      <c r="F394" s="35"/>
      <c r="G394" s="18"/>
      <c r="H394" s="18"/>
      <c r="I394" s="11"/>
      <c r="J394" s="42"/>
      <c r="L394" s="2"/>
    </row>
    <row r="395" spans="1:12" ht="13" x14ac:dyDescent="0.15">
      <c r="A395" s="44"/>
      <c r="B395" s="11"/>
      <c r="C395" s="18"/>
      <c r="D395" s="19"/>
      <c r="E395" s="18"/>
      <c r="F395" s="35"/>
      <c r="G395" s="18"/>
      <c r="H395" s="18"/>
      <c r="I395" s="11"/>
      <c r="J395" s="42"/>
      <c r="L395" s="2"/>
    </row>
    <row r="396" spans="1:12" ht="13" x14ac:dyDescent="0.15">
      <c r="A396" s="44"/>
      <c r="B396" s="11"/>
      <c r="C396" s="18"/>
      <c r="D396" s="19"/>
      <c r="E396" s="18"/>
      <c r="F396" s="35"/>
      <c r="G396" s="18"/>
      <c r="H396" s="18"/>
      <c r="I396" s="11"/>
      <c r="J396" s="42"/>
      <c r="L396" s="2"/>
    </row>
    <row r="397" spans="1:12" ht="13" x14ac:dyDescent="0.15">
      <c r="A397" s="44"/>
      <c r="B397" s="11"/>
      <c r="C397" s="18"/>
      <c r="D397" s="19"/>
      <c r="E397" s="18"/>
      <c r="F397" s="35"/>
      <c r="G397" s="18"/>
      <c r="H397" s="18"/>
      <c r="I397" s="11"/>
      <c r="J397" s="42"/>
      <c r="L397" s="2"/>
    </row>
    <row r="398" spans="1:12" ht="13" x14ac:dyDescent="0.15">
      <c r="A398" s="44"/>
      <c r="B398" s="11"/>
      <c r="C398" s="18"/>
      <c r="D398" s="19"/>
      <c r="E398" s="18"/>
      <c r="F398" s="35"/>
      <c r="G398" s="18"/>
      <c r="H398" s="18"/>
      <c r="I398" s="11"/>
      <c r="J398" s="42"/>
      <c r="L398" s="2"/>
    </row>
    <row r="399" spans="1:12" ht="13" x14ac:dyDescent="0.15">
      <c r="A399" s="44"/>
      <c r="B399" s="11"/>
      <c r="C399" s="18"/>
      <c r="D399" s="19"/>
      <c r="E399" s="18"/>
      <c r="F399" s="35"/>
      <c r="G399" s="18"/>
      <c r="H399" s="18"/>
      <c r="I399" s="11"/>
      <c r="J399" s="42"/>
      <c r="L399" s="2"/>
    </row>
    <row r="400" spans="1:12" ht="13" x14ac:dyDescent="0.15">
      <c r="A400" s="44"/>
      <c r="B400" s="11"/>
      <c r="C400" s="18"/>
      <c r="D400" s="19"/>
      <c r="E400" s="18"/>
      <c r="F400" s="35"/>
      <c r="G400" s="18"/>
      <c r="H400" s="18"/>
      <c r="I400" s="11"/>
      <c r="J400" s="42"/>
      <c r="L400" s="2"/>
    </row>
    <row r="401" spans="1:12" ht="13" x14ac:dyDescent="0.15">
      <c r="A401" s="44"/>
      <c r="B401" s="11"/>
      <c r="C401" s="18"/>
      <c r="D401" s="19"/>
      <c r="E401" s="18"/>
      <c r="F401" s="35"/>
      <c r="G401" s="18"/>
      <c r="H401" s="18"/>
      <c r="I401" s="11"/>
      <c r="J401" s="42"/>
      <c r="L401" s="2"/>
    </row>
    <row r="402" spans="1:12" ht="13" x14ac:dyDescent="0.15">
      <c r="A402" s="44"/>
      <c r="B402" s="11"/>
      <c r="C402" s="18"/>
      <c r="D402" s="19"/>
      <c r="E402" s="18"/>
      <c r="F402" s="35"/>
      <c r="G402" s="18"/>
      <c r="H402" s="18"/>
      <c r="I402" s="11"/>
      <c r="J402" s="42"/>
      <c r="L402" s="2"/>
    </row>
    <row r="403" spans="1:12" ht="13" x14ac:dyDescent="0.15">
      <c r="A403" s="44"/>
      <c r="B403" s="11"/>
      <c r="C403" s="18"/>
      <c r="D403" s="19"/>
      <c r="E403" s="18"/>
      <c r="F403" s="35"/>
      <c r="G403" s="18"/>
      <c r="H403" s="18"/>
      <c r="I403" s="11"/>
      <c r="J403" s="42"/>
      <c r="L403" s="2"/>
    </row>
    <row r="404" spans="1:12" ht="13" x14ac:dyDescent="0.15">
      <c r="A404" s="44"/>
      <c r="B404" s="11"/>
      <c r="C404" s="18"/>
      <c r="D404" s="19"/>
      <c r="E404" s="18"/>
      <c r="F404" s="35"/>
      <c r="G404" s="18"/>
      <c r="H404" s="18"/>
      <c r="I404" s="11"/>
      <c r="J404" s="42"/>
      <c r="L404" s="2"/>
    </row>
    <row r="405" spans="1:12" ht="13" x14ac:dyDescent="0.15">
      <c r="A405" s="44"/>
      <c r="B405" s="11"/>
      <c r="C405" s="18"/>
      <c r="D405" s="19"/>
      <c r="E405" s="18"/>
      <c r="F405" s="35"/>
      <c r="G405" s="18"/>
      <c r="H405" s="18"/>
      <c r="I405" s="11"/>
      <c r="J405" s="42"/>
      <c r="L405" s="2"/>
    </row>
    <row r="406" spans="1:12" ht="13" x14ac:dyDescent="0.15">
      <c r="A406" s="44"/>
      <c r="B406" s="11"/>
      <c r="C406" s="18"/>
      <c r="D406" s="19"/>
      <c r="E406" s="18"/>
      <c r="F406" s="35"/>
      <c r="G406" s="18"/>
      <c r="H406" s="18"/>
      <c r="I406" s="11"/>
      <c r="J406" s="42"/>
      <c r="L406" s="2"/>
    </row>
    <row r="407" spans="1:12" ht="13" x14ac:dyDescent="0.15">
      <c r="A407" s="44"/>
      <c r="B407" s="11"/>
      <c r="C407" s="18"/>
      <c r="D407" s="19"/>
      <c r="E407" s="18"/>
      <c r="F407" s="35"/>
      <c r="G407" s="18"/>
      <c r="H407" s="18"/>
      <c r="I407" s="11"/>
      <c r="J407" s="42"/>
      <c r="L407" s="2"/>
    </row>
    <row r="408" spans="1:12" ht="13" x14ac:dyDescent="0.15">
      <c r="A408" s="44"/>
      <c r="B408" s="11"/>
      <c r="C408" s="18"/>
      <c r="D408" s="19"/>
      <c r="E408" s="18"/>
      <c r="F408" s="35"/>
      <c r="G408" s="18"/>
      <c r="H408" s="18"/>
      <c r="I408" s="11"/>
      <c r="J408" s="42"/>
      <c r="L408" s="2"/>
    </row>
    <row r="409" spans="1:12" ht="13" x14ac:dyDescent="0.15">
      <c r="A409" s="44"/>
      <c r="B409" s="11"/>
      <c r="C409" s="18"/>
      <c r="D409" s="19"/>
      <c r="E409" s="18"/>
      <c r="F409" s="35"/>
      <c r="G409" s="18"/>
      <c r="H409" s="18"/>
      <c r="I409" s="11"/>
      <c r="J409" s="42"/>
      <c r="L409" s="2"/>
    </row>
    <row r="410" spans="1:12" ht="13" x14ac:dyDescent="0.15">
      <c r="A410" s="44"/>
      <c r="B410" s="11"/>
      <c r="C410" s="18"/>
      <c r="D410" s="19"/>
      <c r="E410" s="18"/>
      <c r="F410" s="35"/>
      <c r="G410" s="18"/>
      <c r="H410" s="18"/>
      <c r="I410" s="11"/>
      <c r="J410" s="42"/>
      <c r="L410" s="2"/>
    </row>
    <row r="411" spans="1:12" ht="13" x14ac:dyDescent="0.15">
      <c r="A411" s="44"/>
      <c r="B411" s="11"/>
      <c r="C411" s="18"/>
      <c r="D411" s="19"/>
      <c r="E411" s="18"/>
      <c r="F411" s="35"/>
      <c r="G411" s="18"/>
      <c r="H411" s="18"/>
      <c r="I411" s="11"/>
      <c r="J411" s="42"/>
      <c r="L411" s="2"/>
    </row>
    <row r="412" spans="1:12" ht="13" x14ac:dyDescent="0.15">
      <c r="A412" s="44"/>
      <c r="B412" s="11"/>
      <c r="C412" s="18"/>
      <c r="D412" s="19"/>
      <c r="E412" s="18"/>
      <c r="F412" s="35"/>
      <c r="G412" s="18"/>
      <c r="H412" s="18"/>
      <c r="I412" s="11"/>
      <c r="J412" s="42"/>
      <c r="L412" s="2"/>
    </row>
    <row r="413" spans="1:12" ht="13" x14ac:dyDescent="0.15">
      <c r="A413" s="44"/>
      <c r="B413" s="11"/>
      <c r="C413" s="18"/>
      <c r="D413" s="19"/>
      <c r="E413" s="18"/>
      <c r="F413" s="35"/>
      <c r="G413" s="18"/>
      <c r="H413" s="18"/>
      <c r="I413" s="11"/>
      <c r="J413" s="42"/>
      <c r="L413" s="2"/>
    </row>
    <row r="414" spans="1:12" ht="13" x14ac:dyDescent="0.15">
      <c r="A414" s="44"/>
      <c r="B414" s="11"/>
      <c r="C414" s="18"/>
      <c r="D414" s="19"/>
      <c r="E414" s="18"/>
      <c r="F414" s="35"/>
      <c r="G414" s="18"/>
      <c r="H414" s="18"/>
      <c r="I414" s="11"/>
      <c r="J414" s="42"/>
      <c r="L414" s="2"/>
    </row>
    <row r="415" spans="1:12" ht="13" x14ac:dyDescent="0.15">
      <c r="A415" s="44"/>
      <c r="B415" s="11"/>
      <c r="C415" s="18"/>
      <c r="D415" s="19"/>
      <c r="E415" s="18"/>
      <c r="F415" s="35"/>
      <c r="G415" s="18"/>
      <c r="H415" s="18"/>
      <c r="I415" s="11"/>
      <c r="J415" s="42"/>
      <c r="L415" s="2"/>
    </row>
    <row r="416" spans="1:12" ht="13" x14ac:dyDescent="0.15">
      <c r="A416" s="44"/>
      <c r="B416" s="11"/>
      <c r="C416" s="18"/>
      <c r="D416" s="19"/>
      <c r="E416" s="18"/>
      <c r="F416" s="35"/>
      <c r="G416" s="18"/>
      <c r="H416" s="18"/>
      <c r="I416" s="11"/>
      <c r="J416" s="42"/>
      <c r="L416" s="2"/>
    </row>
    <row r="417" spans="1:12" ht="13" x14ac:dyDescent="0.15">
      <c r="A417" s="44"/>
      <c r="B417" s="11"/>
      <c r="C417" s="18"/>
      <c r="D417" s="19"/>
      <c r="E417" s="18"/>
      <c r="F417" s="35"/>
      <c r="G417" s="18"/>
      <c r="H417" s="18"/>
      <c r="I417" s="11"/>
      <c r="J417" s="42"/>
      <c r="L417" s="2"/>
    </row>
    <row r="418" spans="1:12" ht="13" x14ac:dyDescent="0.15">
      <c r="A418" s="44"/>
      <c r="B418" s="11"/>
      <c r="C418" s="18"/>
      <c r="D418" s="19"/>
      <c r="E418" s="18"/>
      <c r="F418" s="35"/>
      <c r="G418" s="18"/>
      <c r="H418" s="18"/>
      <c r="I418" s="11"/>
      <c r="J418" s="42"/>
      <c r="L418" s="2"/>
    </row>
    <row r="419" spans="1:12" ht="13" x14ac:dyDescent="0.15">
      <c r="A419" s="44"/>
      <c r="B419" s="11"/>
      <c r="C419" s="18"/>
      <c r="D419" s="19"/>
      <c r="E419" s="18"/>
      <c r="F419" s="35"/>
      <c r="G419" s="18"/>
      <c r="H419" s="18"/>
      <c r="I419" s="11"/>
      <c r="J419" s="42"/>
      <c r="L419" s="2"/>
    </row>
    <row r="420" spans="1:12" ht="13" x14ac:dyDescent="0.15">
      <c r="A420" s="44"/>
      <c r="B420" s="11"/>
      <c r="C420" s="18"/>
      <c r="D420" s="19"/>
      <c r="E420" s="18"/>
      <c r="F420" s="35"/>
      <c r="G420" s="18"/>
      <c r="H420" s="18"/>
      <c r="I420" s="11"/>
      <c r="J420" s="42"/>
      <c r="L420" s="2"/>
    </row>
    <row r="421" spans="1:12" ht="13" x14ac:dyDescent="0.15">
      <c r="A421" s="44"/>
      <c r="B421" s="11"/>
      <c r="C421" s="18"/>
      <c r="D421" s="19"/>
      <c r="E421" s="18"/>
      <c r="F421" s="35"/>
      <c r="G421" s="18"/>
      <c r="H421" s="18"/>
      <c r="I421" s="11"/>
      <c r="J421" s="42"/>
      <c r="L421" s="2"/>
    </row>
    <row r="422" spans="1:12" ht="13" x14ac:dyDescent="0.15">
      <c r="A422" s="44"/>
      <c r="B422" s="11"/>
      <c r="C422" s="18"/>
      <c r="D422" s="19"/>
      <c r="E422" s="18"/>
      <c r="F422" s="35"/>
      <c r="G422" s="18"/>
      <c r="H422" s="18"/>
      <c r="I422" s="11"/>
      <c r="J422" s="42"/>
      <c r="L422" s="2"/>
    </row>
    <row r="423" spans="1:12" ht="13" x14ac:dyDescent="0.15">
      <c r="A423" s="44"/>
      <c r="B423" s="11"/>
      <c r="C423" s="18"/>
      <c r="D423" s="19"/>
      <c r="E423" s="18"/>
      <c r="F423" s="35"/>
      <c r="G423" s="18"/>
      <c r="H423" s="18"/>
      <c r="I423" s="11"/>
      <c r="J423" s="42"/>
      <c r="L423" s="2"/>
    </row>
    <row r="424" spans="1:12" ht="13" x14ac:dyDescent="0.15">
      <c r="A424" s="44"/>
      <c r="B424" s="11"/>
      <c r="C424" s="18"/>
      <c r="D424" s="19"/>
      <c r="E424" s="18"/>
      <c r="F424" s="35"/>
      <c r="G424" s="18"/>
      <c r="H424" s="18"/>
      <c r="I424" s="11"/>
      <c r="J424" s="42"/>
      <c r="L424" s="2"/>
    </row>
    <row r="425" spans="1:12" ht="13" x14ac:dyDescent="0.15">
      <c r="A425" s="44"/>
      <c r="B425" s="11"/>
      <c r="C425" s="18"/>
      <c r="D425" s="19"/>
      <c r="E425" s="18"/>
      <c r="F425" s="35"/>
      <c r="G425" s="18"/>
      <c r="H425" s="18"/>
      <c r="I425" s="11"/>
      <c r="J425" s="42"/>
      <c r="L425" s="2"/>
    </row>
    <row r="426" spans="1:12" ht="13" x14ac:dyDescent="0.15">
      <c r="A426" s="44"/>
      <c r="B426" s="11"/>
      <c r="C426" s="18"/>
      <c r="D426" s="19"/>
      <c r="E426" s="18"/>
      <c r="F426" s="35"/>
      <c r="G426" s="18"/>
      <c r="H426" s="18"/>
      <c r="I426" s="11"/>
      <c r="J426" s="42"/>
      <c r="L426" s="2"/>
    </row>
    <row r="427" spans="1:12" ht="13" x14ac:dyDescent="0.15">
      <c r="A427" s="44"/>
      <c r="B427" s="11"/>
      <c r="C427" s="18"/>
      <c r="D427" s="19"/>
      <c r="E427" s="18"/>
      <c r="F427" s="35"/>
      <c r="G427" s="18"/>
      <c r="H427" s="18"/>
      <c r="I427" s="11"/>
      <c r="J427" s="42"/>
      <c r="L427" s="2"/>
    </row>
    <row r="428" spans="1:12" ht="13" x14ac:dyDescent="0.15">
      <c r="A428" s="44"/>
      <c r="B428" s="11"/>
      <c r="C428" s="18"/>
      <c r="D428" s="19"/>
      <c r="E428" s="18"/>
      <c r="F428" s="35"/>
      <c r="G428" s="18"/>
      <c r="H428" s="18"/>
      <c r="I428" s="11"/>
      <c r="J428" s="42"/>
      <c r="L428" s="2"/>
    </row>
    <row r="429" spans="1:12" ht="13" x14ac:dyDescent="0.15">
      <c r="A429" s="44"/>
      <c r="B429" s="11"/>
      <c r="C429" s="18"/>
      <c r="D429" s="19"/>
      <c r="E429" s="18"/>
      <c r="F429" s="35"/>
      <c r="G429" s="18"/>
      <c r="H429" s="18"/>
      <c r="I429" s="11"/>
      <c r="J429" s="42"/>
      <c r="L429" s="2"/>
    </row>
    <row r="430" spans="1:12" ht="13" x14ac:dyDescent="0.15">
      <c r="A430" s="44"/>
      <c r="B430" s="11"/>
      <c r="C430" s="18"/>
      <c r="D430" s="19"/>
      <c r="E430" s="18"/>
      <c r="F430" s="35"/>
      <c r="G430" s="18"/>
      <c r="H430" s="18"/>
      <c r="I430" s="11"/>
      <c r="J430" s="42"/>
      <c r="L430" s="2"/>
    </row>
    <row r="431" spans="1:12" ht="13" x14ac:dyDescent="0.15">
      <c r="A431" s="44"/>
      <c r="B431" s="11"/>
      <c r="C431" s="18"/>
      <c r="D431" s="19"/>
      <c r="E431" s="18"/>
      <c r="F431" s="35"/>
      <c r="G431" s="18"/>
      <c r="H431" s="18"/>
      <c r="I431" s="11"/>
      <c r="J431" s="42"/>
      <c r="L431" s="2"/>
    </row>
    <row r="432" spans="1:12" ht="13" x14ac:dyDescent="0.15">
      <c r="A432" s="44"/>
      <c r="B432" s="11"/>
      <c r="C432" s="18"/>
      <c r="D432" s="19"/>
      <c r="E432" s="18"/>
      <c r="F432" s="35"/>
      <c r="G432" s="18"/>
      <c r="H432" s="18"/>
      <c r="I432" s="11"/>
      <c r="J432" s="42"/>
      <c r="L432" s="2"/>
    </row>
    <row r="433" spans="1:12" ht="13" x14ac:dyDescent="0.15">
      <c r="A433" s="44"/>
      <c r="B433" s="11"/>
      <c r="C433" s="18"/>
      <c r="D433" s="19"/>
      <c r="E433" s="18"/>
      <c r="F433" s="35"/>
      <c r="G433" s="18"/>
      <c r="H433" s="18"/>
      <c r="I433" s="11"/>
      <c r="J433" s="42"/>
      <c r="L433" s="2"/>
    </row>
    <row r="434" spans="1:12" ht="13" x14ac:dyDescent="0.15">
      <c r="A434" s="44"/>
      <c r="B434" s="11"/>
      <c r="C434" s="18"/>
      <c r="D434" s="19"/>
      <c r="E434" s="18"/>
      <c r="F434" s="35"/>
      <c r="G434" s="18"/>
      <c r="H434" s="18"/>
      <c r="I434" s="11"/>
      <c r="J434" s="42"/>
      <c r="L434" s="2"/>
    </row>
    <row r="435" spans="1:12" ht="13" x14ac:dyDescent="0.15">
      <c r="A435" s="44"/>
      <c r="B435" s="11"/>
      <c r="C435" s="18"/>
      <c r="D435" s="19"/>
      <c r="E435" s="18"/>
      <c r="F435" s="35"/>
      <c r="G435" s="18"/>
      <c r="H435" s="18"/>
      <c r="I435" s="11"/>
      <c r="J435" s="42"/>
      <c r="L435" s="2"/>
    </row>
    <row r="436" spans="1:12" ht="13" x14ac:dyDescent="0.15">
      <c r="A436" s="44"/>
      <c r="B436" s="11"/>
      <c r="C436" s="18"/>
      <c r="D436" s="19"/>
      <c r="E436" s="18"/>
      <c r="F436" s="35"/>
      <c r="G436" s="18"/>
      <c r="H436" s="18"/>
      <c r="I436" s="11"/>
      <c r="J436" s="42"/>
      <c r="L436" s="2"/>
    </row>
    <row r="437" spans="1:12" ht="13" x14ac:dyDescent="0.15">
      <c r="A437" s="44"/>
      <c r="B437" s="11"/>
      <c r="C437" s="18"/>
      <c r="D437" s="19"/>
      <c r="E437" s="18"/>
      <c r="F437" s="35"/>
      <c r="G437" s="18"/>
      <c r="H437" s="18"/>
      <c r="I437" s="11"/>
      <c r="J437" s="42"/>
      <c r="L437" s="2"/>
    </row>
    <row r="438" spans="1:12" ht="13" x14ac:dyDescent="0.15">
      <c r="A438" s="44"/>
      <c r="B438" s="11"/>
      <c r="C438" s="18"/>
      <c r="D438" s="19"/>
      <c r="E438" s="18"/>
      <c r="F438" s="35"/>
      <c r="G438" s="18"/>
      <c r="H438" s="18"/>
      <c r="I438" s="11"/>
      <c r="J438" s="42"/>
      <c r="L438" s="2"/>
    </row>
    <row r="439" spans="1:12" ht="13" x14ac:dyDescent="0.15">
      <c r="A439" s="44"/>
      <c r="B439" s="11"/>
      <c r="C439" s="18"/>
      <c r="D439" s="19"/>
      <c r="E439" s="18"/>
      <c r="F439" s="35"/>
      <c r="G439" s="18"/>
      <c r="H439" s="18"/>
      <c r="I439" s="11"/>
      <c r="J439" s="42"/>
      <c r="L439" s="2"/>
    </row>
    <row r="440" spans="1:12" ht="13" x14ac:dyDescent="0.15">
      <c r="A440" s="44"/>
      <c r="B440" s="11"/>
      <c r="C440" s="18"/>
      <c r="D440" s="19"/>
      <c r="E440" s="18"/>
      <c r="F440" s="35"/>
      <c r="G440" s="18"/>
      <c r="H440" s="18"/>
      <c r="I440" s="11"/>
      <c r="J440" s="42"/>
      <c r="L440" s="2"/>
    </row>
    <row r="441" spans="1:12" ht="13" x14ac:dyDescent="0.15">
      <c r="A441" s="44"/>
      <c r="B441" s="11"/>
      <c r="C441" s="18"/>
      <c r="D441" s="19"/>
      <c r="E441" s="18"/>
      <c r="F441" s="35"/>
      <c r="G441" s="18"/>
      <c r="H441" s="18"/>
      <c r="I441" s="11"/>
      <c r="J441" s="42"/>
      <c r="L441" s="2"/>
    </row>
    <row r="442" spans="1:12" ht="13" x14ac:dyDescent="0.15">
      <c r="A442" s="44"/>
      <c r="B442" s="11"/>
      <c r="C442" s="18"/>
      <c r="D442" s="19"/>
      <c r="E442" s="18"/>
      <c r="F442" s="35"/>
      <c r="G442" s="18"/>
      <c r="H442" s="18"/>
      <c r="I442" s="11"/>
      <c r="J442" s="42"/>
      <c r="L442" s="2"/>
    </row>
    <row r="443" spans="1:12" ht="13" x14ac:dyDescent="0.15">
      <c r="A443" s="44"/>
      <c r="B443" s="11"/>
      <c r="C443" s="18"/>
      <c r="D443" s="19"/>
      <c r="E443" s="18"/>
      <c r="F443" s="35"/>
      <c r="G443" s="18"/>
      <c r="H443" s="18"/>
      <c r="I443" s="11"/>
      <c r="J443" s="42"/>
      <c r="L443" s="2"/>
    </row>
    <row r="444" spans="1:12" ht="13" x14ac:dyDescent="0.15">
      <c r="A444" s="44"/>
      <c r="B444" s="11"/>
      <c r="C444" s="18"/>
      <c r="D444" s="19"/>
      <c r="E444" s="18"/>
      <c r="F444" s="35"/>
      <c r="G444" s="18"/>
      <c r="H444" s="18"/>
      <c r="I444" s="11"/>
      <c r="J444" s="42"/>
      <c r="L444" s="2"/>
    </row>
    <row r="445" spans="1:12" ht="13" x14ac:dyDescent="0.15">
      <c r="A445" s="44"/>
      <c r="B445" s="11"/>
      <c r="C445" s="18"/>
      <c r="D445" s="19"/>
      <c r="E445" s="18"/>
      <c r="F445" s="35"/>
      <c r="G445" s="18"/>
      <c r="H445" s="18"/>
      <c r="I445" s="11"/>
      <c r="J445" s="42"/>
      <c r="L445" s="2"/>
    </row>
    <row r="446" spans="1:12" ht="13" x14ac:dyDescent="0.15">
      <c r="A446" s="44"/>
      <c r="B446" s="11"/>
      <c r="C446" s="18"/>
      <c r="D446" s="19"/>
      <c r="E446" s="18"/>
      <c r="F446" s="35"/>
      <c r="G446" s="18"/>
      <c r="H446" s="18"/>
      <c r="I446" s="11"/>
      <c r="J446" s="42"/>
      <c r="L446" s="2"/>
    </row>
    <row r="447" spans="1:12" ht="13" x14ac:dyDescent="0.15">
      <c r="A447" s="44"/>
      <c r="B447" s="11"/>
      <c r="C447" s="18"/>
      <c r="D447" s="19"/>
      <c r="E447" s="18"/>
      <c r="F447" s="35"/>
      <c r="G447" s="18"/>
      <c r="H447" s="18"/>
      <c r="I447" s="11"/>
      <c r="J447" s="42"/>
      <c r="L447" s="2"/>
    </row>
    <row r="448" spans="1:12" ht="13" x14ac:dyDescent="0.15">
      <c r="A448" s="44"/>
      <c r="B448" s="11"/>
      <c r="C448" s="18"/>
      <c r="D448" s="19"/>
      <c r="E448" s="18"/>
      <c r="F448" s="35"/>
      <c r="G448" s="18"/>
      <c r="H448" s="18"/>
      <c r="I448" s="11"/>
      <c r="J448" s="42"/>
      <c r="L448" s="2"/>
    </row>
    <row r="449" spans="1:12" ht="13" x14ac:dyDescent="0.15">
      <c r="A449" s="44"/>
      <c r="B449" s="11"/>
      <c r="C449" s="18"/>
      <c r="D449" s="19"/>
      <c r="E449" s="18"/>
      <c r="F449" s="35"/>
      <c r="G449" s="18"/>
      <c r="H449" s="18"/>
      <c r="I449" s="11"/>
      <c r="J449" s="42"/>
      <c r="L449" s="2"/>
    </row>
    <row r="450" spans="1:12" ht="13" x14ac:dyDescent="0.15">
      <c r="A450" s="44"/>
      <c r="B450" s="11"/>
      <c r="C450" s="18"/>
      <c r="D450" s="19"/>
      <c r="E450" s="18"/>
      <c r="F450" s="35"/>
      <c r="G450" s="18"/>
      <c r="H450" s="18"/>
      <c r="I450" s="11"/>
      <c r="J450" s="42"/>
      <c r="L450" s="2"/>
    </row>
    <row r="451" spans="1:12" ht="13" x14ac:dyDescent="0.15">
      <c r="A451" s="44"/>
      <c r="B451" s="11"/>
      <c r="C451" s="18"/>
      <c r="D451" s="19"/>
      <c r="E451" s="18"/>
      <c r="F451" s="35"/>
      <c r="G451" s="18"/>
      <c r="H451" s="18"/>
      <c r="I451" s="11"/>
      <c r="J451" s="42"/>
      <c r="L451" s="2"/>
    </row>
    <row r="452" spans="1:12" ht="13" x14ac:dyDescent="0.15">
      <c r="A452" s="44"/>
      <c r="B452" s="11"/>
      <c r="C452" s="18"/>
      <c r="D452" s="19"/>
      <c r="E452" s="18"/>
      <c r="F452" s="35"/>
      <c r="G452" s="18"/>
      <c r="H452" s="18"/>
      <c r="I452" s="11"/>
      <c r="J452" s="42"/>
      <c r="L452" s="2"/>
    </row>
    <row r="453" spans="1:12" ht="13" x14ac:dyDescent="0.15">
      <c r="A453" s="44"/>
      <c r="B453" s="11"/>
      <c r="C453" s="18"/>
      <c r="D453" s="19"/>
      <c r="E453" s="18"/>
      <c r="F453" s="35"/>
      <c r="G453" s="18"/>
      <c r="H453" s="18"/>
      <c r="I453" s="11"/>
      <c r="J453" s="42"/>
      <c r="L453" s="2"/>
    </row>
    <row r="454" spans="1:12" ht="13" x14ac:dyDescent="0.15">
      <c r="A454" s="44"/>
      <c r="B454" s="11"/>
      <c r="C454" s="18"/>
      <c r="D454" s="19"/>
      <c r="E454" s="18"/>
      <c r="F454" s="35"/>
      <c r="G454" s="18"/>
      <c r="H454" s="18"/>
      <c r="I454" s="11"/>
      <c r="J454" s="42"/>
      <c r="L454" s="2"/>
    </row>
    <row r="455" spans="1:12" ht="13" x14ac:dyDescent="0.15">
      <c r="A455" s="44"/>
      <c r="B455" s="11"/>
      <c r="C455" s="18"/>
      <c r="D455" s="19"/>
      <c r="E455" s="18"/>
      <c r="F455" s="35"/>
      <c r="G455" s="18"/>
      <c r="H455" s="18"/>
      <c r="I455" s="11"/>
      <c r="J455" s="42"/>
      <c r="L455" s="2"/>
    </row>
    <row r="456" spans="1:12" ht="13" x14ac:dyDescent="0.15">
      <c r="A456" s="44"/>
      <c r="B456" s="11"/>
      <c r="C456" s="18"/>
      <c r="D456" s="19"/>
      <c r="E456" s="18"/>
      <c r="F456" s="35"/>
      <c r="G456" s="18"/>
      <c r="H456" s="18"/>
      <c r="I456" s="11"/>
      <c r="J456" s="42"/>
      <c r="L456" s="2"/>
    </row>
    <row r="457" spans="1:12" ht="13" x14ac:dyDescent="0.15">
      <c r="A457" s="44"/>
      <c r="B457" s="11"/>
      <c r="C457" s="18"/>
      <c r="D457" s="19"/>
      <c r="E457" s="18"/>
      <c r="F457" s="35"/>
      <c r="G457" s="18"/>
      <c r="H457" s="18"/>
      <c r="I457" s="11"/>
      <c r="J457" s="42"/>
      <c r="L457" s="2"/>
    </row>
    <row r="458" spans="1:12" ht="13" x14ac:dyDescent="0.15">
      <c r="A458" s="44"/>
      <c r="B458" s="11"/>
      <c r="C458" s="18"/>
      <c r="D458" s="19"/>
      <c r="E458" s="18"/>
      <c r="F458" s="35"/>
      <c r="G458" s="18"/>
      <c r="H458" s="18"/>
      <c r="I458" s="11"/>
      <c r="J458" s="42"/>
      <c r="L458" s="2"/>
    </row>
    <row r="459" spans="1:12" ht="13" x14ac:dyDescent="0.15">
      <c r="A459" s="44"/>
      <c r="B459" s="11"/>
      <c r="C459" s="18"/>
      <c r="D459" s="19"/>
      <c r="E459" s="18"/>
      <c r="F459" s="35"/>
      <c r="G459" s="18"/>
      <c r="H459" s="18"/>
      <c r="I459" s="11"/>
      <c r="J459" s="42"/>
      <c r="L459" s="2"/>
    </row>
    <row r="460" spans="1:12" ht="13" x14ac:dyDescent="0.15">
      <c r="A460" s="44"/>
      <c r="B460" s="11"/>
      <c r="C460" s="18"/>
      <c r="D460" s="19"/>
      <c r="E460" s="18"/>
      <c r="F460" s="35"/>
      <c r="G460" s="18"/>
      <c r="H460" s="18"/>
      <c r="I460" s="11"/>
      <c r="J460" s="42"/>
      <c r="L460" s="2"/>
    </row>
    <row r="461" spans="1:12" ht="13" x14ac:dyDescent="0.15">
      <c r="A461" s="44"/>
      <c r="B461" s="11"/>
      <c r="C461" s="18"/>
      <c r="D461" s="19"/>
      <c r="E461" s="18"/>
      <c r="F461" s="35"/>
      <c r="G461" s="18"/>
      <c r="H461" s="18"/>
      <c r="I461" s="11"/>
      <c r="J461" s="42"/>
      <c r="L461" s="2"/>
    </row>
    <row r="462" spans="1:12" ht="13" x14ac:dyDescent="0.15">
      <c r="A462" s="44"/>
      <c r="B462" s="11"/>
      <c r="C462" s="18"/>
      <c r="D462" s="19"/>
      <c r="E462" s="18"/>
      <c r="F462" s="35"/>
      <c r="G462" s="18"/>
      <c r="H462" s="18"/>
      <c r="I462" s="11"/>
      <c r="J462" s="42"/>
      <c r="L462" s="2"/>
    </row>
    <row r="463" spans="1:12" ht="13" x14ac:dyDescent="0.15">
      <c r="A463" s="44"/>
      <c r="B463" s="11"/>
      <c r="C463" s="18"/>
      <c r="D463" s="19"/>
      <c r="E463" s="18"/>
      <c r="F463" s="35"/>
      <c r="G463" s="18"/>
      <c r="H463" s="18"/>
      <c r="I463" s="11"/>
      <c r="J463" s="42"/>
      <c r="L463" s="2"/>
    </row>
    <row r="464" spans="1:12" ht="13" x14ac:dyDescent="0.15">
      <c r="A464" s="44"/>
      <c r="B464" s="11"/>
      <c r="C464" s="18"/>
      <c r="D464" s="19"/>
      <c r="E464" s="18"/>
      <c r="F464" s="35"/>
      <c r="G464" s="18"/>
      <c r="H464" s="18"/>
      <c r="I464" s="11"/>
      <c r="J464" s="42"/>
      <c r="L464" s="2"/>
    </row>
    <row r="465" spans="1:12" ht="13" x14ac:dyDescent="0.15">
      <c r="A465" s="44"/>
      <c r="B465" s="11"/>
      <c r="C465" s="18"/>
      <c r="D465" s="19"/>
      <c r="E465" s="18"/>
      <c r="F465" s="35"/>
      <c r="G465" s="18"/>
      <c r="H465" s="18"/>
      <c r="I465" s="11"/>
      <c r="J465" s="42"/>
      <c r="L465" s="2"/>
    </row>
    <row r="466" spans="1:12" ht="13" x14ac:dyDescent="0.15">
      <c r="A466" s="44"/>
      <c r="B466" s="11"/>
      <c r="C466" s="18"/>
      <c r="D466" s="19"/>
      <c r="E466" s="18"/>
      <c r="F466" s="35"/>
      <c r="G466" s="18"/>
      <c r="H466" s="18"/>
      <c r="I466" s="11"/>
      <c r="J466" s="42"/>
      <c r="L466" s="2"/>
    </row>
    <row r="467" spans="1:12" ht="13" x14ac:dyDescent="0.15">
      <c r="A467" s="44"/>
      <c r="B467" s="11"/>
      <c r="C467" s="18"/>
      <c r="D467" s="19"/>
      <c r="E467" s="18"/>
      <c r="F467" s="35"/>
      <c r="G467" s="18"/>
      <c r="H467" s="18"/>
      <c r="I467" s="11"/>
      <c r="J467" s="42"/>
      <c r="L467" s="2"/>
    </row>
    <row r="468" spans="1:12" ht="13" x14ac:dyDescent="0.15">
      <c r="A468" s="44"/>
      <c r="B468" s="11"/>
      <c r="C468" s="18"/>
      <c r="D468" s="19"/>
      <c r="E468" s="18"/>
      <c r="F468" s="35"/>
      <c r="G468" s="18"/>
      <c r="H468" s="18"/>
      <c r="I468" s="11"/>
      <c r="J468" s="42"/>
      <c r="L468" s="2"/>
    </row>
    <row r="469" spans="1:12" ht="13" x14ac:dyDescent="0.15">
      <c r="A469" s="44"/>
      <c r="B469" s="11"/>
      <c r="C469" s="18"/>
      <c r="D469" s="19"/>
      <c r="E469" s="18"/>
      <c r="F469" s="35"/>
      <c r="G469" s="18"/>
      <c r="H469" s="18"/>
      <c r="I469" s="11"/>
      <c r="J469" s="42"/>
      <c r="L469" s="2"/>
    </row>
    <row r="470" spans="1:12" ht="13" x14ac:dyDescent="0.15">
      <c r="A470" s="44"/>
      <c r="B470" s="11"/>
      <c r="C470" s="18"/>
      <c r="D470" s="19"/>
      <c r="E470" s="18"/>
      <c r="F470" s="35"/>
      <c r="G470" s="18"/>
      <c r="H470" s="18"/>
      <c r="I470" s="11"/>
      <c r="J470" s="42"/>
      <c r="L470" s="2"/>
    </row>
    <row r="471" spans="1:12" ht="13" x14ac:dyDescent="0.15">
      <c r="A471" s="44"/>
      <c r="B471" s="11"/>
      <c r="C471" s="18"/>
      <c r="D471" s="19"/>
      <c r="E471" s="18"/>
      <c r="F471" s="35"/>
      <c r="G471" s="18"/>
      <c r="H471" s="18"/>
      <c r="I471" s="11"/>
      <c r="J471" s="42"/>
      <c r="L471" s="2"/>
    </row>
    <row r="472" spans="1:12" ht="13" x14ac:dyDescent="0.15">
      <c r="A472" s="44"/>
      <c r="B472" s="11"/>
      <c r="C472" s="18"/>
      <c r="D472" s="19"/>
      <c r="E472" s="18"/>
      <c r="F472" s="35"/>
      <c r="G472" s="18"/>
      <c r="H472" s="18"/>
      <c r="I472" s="11"/>
      <c r="J472" s="42"/>
      <c r="L472" s="2"/>
    </row>
    <row r="473" spans="1:12" ht="13" x14ac:dyDescent="0.15">
      <c r="A473" s="44"/>
      <c r="B473" s="11"/>
      <c r="C473" s="18"/>
      <c r="D473" s="19"/>
      <c r="E473" s="18"/>
      <c r="F473" s="35"/>
      <c r="G473" s="18"/>
      <c r="H473" s="18"/>
      <c r="I473" s="11"/>
      <c r="J473" s="42"/>
      <c r="L473" s="2"/>
    </row>
    <row r="474" spans="1:12" ht="13" x14ac:dyDescent="0.15">
      <c r="A474" s="44"/>
      <c r="B474" s="11"/>
      <c r="C474" s="18"/>
      <c r="D474" s="19"/>
      <c r="E474" s="18"/>
      <c r="F474" s="35"/>
      <c r="G474" s="18"/>
      <c r="H474" s="18"/>
      <c r="I474" s="11"/>
      <c r="J474" s="42"/>
      <c r="L474" s="2"/>
    </row>
    <row r="475" spans="1:12" ht="13" x14ac:dyDescent="0.15">
      <c r="A475" s="44"/>
      <c r="B475" s="11"/>
      <c r="C475" s="18"/>
      <c r="D475" s="19"/>
      <c r="E475" s="18"/>
      <c r="F475" s="35"/>
      <c r="G475" s="18"/>
      <c r="H475" s="18"/>
      <c r="I475" s="11"/>
      <c r="J475" s="42"/>
      <c r="L475" s="2"/>
    </row>
    <row r="476" spans="1:12" ht="13" x14ac:dyDescent="0.15">
      <c r="A476" s="44"/>
      <c r="B476" s="11"/>
      <c r="C476" s="18"/>
      <c r="D476" s="19"/>
      <c r="E476" s="18"/>
      <c r="F476" s="35"/>
      <c r="G476" s="18"/>
      <c r="H476" s="18"/>
      <c r="I476" s="11"/>
      <c r="J476" s="42"/>
      <c r="L476" s="2"/>
    </row>
    <row r="477" spans="1:12" ht="13" x14ac:dyDescent="0.15">
      <c r="A477" s="44"/>
      <c r="B477" s="11"/>
      <c r="C477" s="18"/>
      <c r="D477" s="19"/>
      <c r="E477" s="18"/>
      <c r="F477" s="35"/>
      <c r="G477" s="18"/>
      <c r="H477" s="18"/>
      <c r="I477" s="11"/>
      <c r="J477" s="42"/>
      <c r="L477" s="2"/>
    </row>
    <row r="478" spans="1:12" ht="13" x14ac:dyDescent="0.15">
      <c r="A478" s="44"/>
      <c r="B478" s="11"/>
      <c r="C478" s="18"/>
      <c r="D478" s="19"/>
      <c r="E478" s="18"/>
      <c r="F478" s="35"/>
      <c r="G478" s="18"/>
      <c r="H478" s="18"/>
      <c r="I478" s="11"/>
      <c r="J478" s="42"/>
      <c r="L478" s="2"/>
    </row>
    <row r="479" spans="1:12" ht="13" x14ac:dyDescent="0.15">
      <c r="A479" s="44"/>
      <c r="B479" s="11"/>
      <c r="C479" s="18"/>
      <c r="D479" s="19"/>
      <c r="E479" s="18"/>
      <c r="F479" s="35"/>
      <c r="G479" s="18"/>
      <c r="H479" s="18"/>
      <c r="I479" s="11"/>
      <c r="J479" s="42"/>
      <c r="L479" s="2"/>
    </row>
    <row r="480" spans="1:12" ht="13" x14ac:dyDescent="0.15">
      <c r="A480" s="44"/>
      <c r="B480" s="11"/>
      <c r="C480" s="18"/>
      <c r="D480" s="19"/>
      <c r="E480" s="18"/>
      <c r="F480" s="35"/>
      <c r="G480" s="18"/>
      <c r="H480" s="18"/>
      <c r="I480" s="11"/>
      <c r="J480" s="42"/>
      <c r="L480" s="2"/>
    </row>
    <row r="481" spans="1:12" ht="13" x14ac:dyDescent="0.15">
      <c r="A481" s="44"/>
      <c r="B481" s="11"/>
      <c r="C481" s="18"/>
      <c r="D481" s="19"/>
      <c r="E481" s="18"/>
      <c r="F481" s="35"/>
      <c r="G481" s="18"/>
      <c r="H481" s="18"/>
      <c r="I481" s="11"/>
      <c r="J481" s="42"/>
      <c r="L481" s="2"/>
    </row>
    <row r="482" spans="1:12" ht="13" x14ac:dyDescent="0.15">
      <c r="A482" s="44"/>
      <c r="B482" s="11"/>
      <c r="C482" s="18"/>
      <c r="D482" s="19"/>
      <c r="E482" s="18"/>
      <c r="F482" s="35"/>
      <c r="G482" s="18"/>
      <c r="H482" s="18"/>
      <c r="I482" s="11"/>
      <c r="J482" s="42"/>
      <c r="L482" s="2"/>
    </row>
    <row r="483" spans="1:12" ht="13" x14ac:dyDescent="0.15">
      <c r="A483" s="44"/>
      <c r="B483" s="11"/>
      <c r="C483" s="18"/>
      <c r="D483" s="19"/>
      <c r="E483" s="18"/>
      <c r="F483" s="35"/>
      <c r="G483" s="18"/>
      <c r="H483" s="18"/>
      <c r="I483" s="11"/>
      <c r="J483" s="42"/>
      <c r="L483" s="2"/>
    </row>
    <row r="484" spans="1:12" ht="13" x14ac:dyDescent="0.15">
      <c r="A484" s="44"/>
      <c r="B484" s="11"/>
      <c r="C484" s="18"/>
      <c r="D484" s="19"/>
      <c r="E484" s="18"/>
      <c r="F484" s="35"/>
      <c r="G484" s="18"/>
      <c r="H484" s="18"/>
      <c r="I484" s="11"/>
      <c r="J484" s="42"/>
      <c r="L484" s="2"/>
    </row>
    <row r="485" spans="1:12" ht="13" x14ac:dyDescent="0.15">
      <c r="A485" s="44"/>
      <c r="B485" s="11"/>
      <c r="C485" s="18"/>
      <c r="D485" s="19"/>
      <c r="E485" s="18"/>
      <c r="F485" s="35"/>
      <c r="G485" s="18"/>
      <c r="H485" s="18"/>
      <c r="I485" s="11"/>
      <c r="J485" s="42"/>
      <c r="L485" s="2"/>
    </row>
    <row r="486" spans="1:12" ht="13" x14ac:dyDescent="0.15">
      <c r="A486" s="44"/>
      <c r="B486" s="11"/>
      <c r="C486" s="18"/>
      <c r="D486" s="19"/>
      <c r="E486" s="18"/>
      <c r="F486" s="35"/>
      <c r="G486" s="18"/>
      <c r="H486" s="18"/>
      <c r="I486" s="11"/>
      <c r="J486" s="42"/>
      <c r="L486" s="2"/>
    </row>
    <row r="487" spans="1:12" ht="13" x14ac:dyDescent="0.15">
      <c r="A487" s="44"/>
      <c r="B487" s="11"/>
      <c r="C487" s="18"/>
      <c r="D487" s="19"/>
      <c r="E487" s="18"/>
      <c r="F487" s="35"/>
      <c r="G487" s="18"/>
      <c r="H487" s="18"/>
      <c r="I487" s="11"/>
      <c r="J487" s="42"/>
      <c r="L487" s="2"/>
    </row>
    <row r="488" spans="1:12" ht="13" x14ac:dyDescent="0.15">
      <c r="A488" s="44"/>
      <c r="B488" s="11"/>
      <c r="C488" s="18"/>
      <c r="D488" s="19"/>
      <c r="E488" s="18"/>
      <c r="F488" s="35"/>
      <c r="G488" s="18"/>
      <c r="H488" s="18"/>
      <c r="I488" s="11"/>
      <c r="J488" s="42"/>
      <c r="L488" s="2"/>
    </row>
    <row r="489" spans="1:12" ht="13" x14ac:dyDescent="0.15">
      <c r="A489" s="44"/>
      <c r="B489" s="11"/>
      <c r="C489" s="18"/>
      <c r="D489" s="19"/>
      <c r="E489" s="18"/>
      <c r="F489" s="35"/>
      <c r="G489" s="18"/>
      <c r="H489" s="18"/>
      <c r="I489" s="11"/>
      <c r="J489" s="42"/>
      <c r="L489" s="2"/>
    </row>
    <row r="490" spans="1:12" ht="13" x14ac:dyDescent="0.15">
      <c r="A490" s="44"/>
      <c r="B490" s="11"/>
      <c r="C490" s="18"/>
      <c r="D490" s="19"/>
      <c r="E490" s="18"/>
      <c r="F490" s="35"/>
      <c r="G490" s="18"/>
      <c r="H490" s="18"/>
      <c r="I490" s="11"/>
      <c r="J490" s="42"/>
      <c r="L490" s="2"/>
    </row>
    <row r="491" spans="1:12" ht="13" x14ac:dyDescent="0.15">
      <c r="A491" s="44"/>
      <c r="B491" s="11"/>
      <c r="C491" s="18"/>
      <c r="D491" s="19"/>
      <c r="E491" s="18"/>
      <c r="F491" s="35"/>
      <c r="G491" s="18"/>
      <c r="H491" s="18"/>
      <c r="I491" s="11"/>
      <c r="J491" s="42"/>
      <c r="L491" s="2"/>
    </row>
    <row r="492" spans="1:12" ht="13" x14ac:dyDescent="0.15">
      <c r="A492" s="44"/>
      <c r="B492" s="11"/>
      <c r="C492" s="18"/>
      <c r="D492" s="19"/>
      <c r="E492" s="18"/>
      <c r="F492" s="35"/>
      <c r="G492" s="18"/>
      <c r="H492" s="18"/>
      <c r="I492" s="11"/>
      <c r="J492" s="42"/>
      <c r="L492" s="2"/>
    </row>
    <row r="493" spans="1:12" ht="13" x14ac:dyDescent="0.15">
      <c r="A493" s="44"/>
      <c r="B493" s="11"/>
      <c r="C493" s="18"/>
      <c r="D493" s="19"/>
      <c r="E493" s="18"/>
      <c r="F493" s="35"/>
      <c r="G493" s="18"/>
      <c r="H493" s="18"/>
      <c r="I493" s="11"/>
      <c r="J493" s="42"/>
      <c r="L493" s="2"/>
    </row>
    <row r="494" spans="1:12" ht="13" x14ac:dyDescent="0.15">
      <c r="A494" s="44"/>
      <c r="B494" s="11"/>
      <c r="C494" s="18"/>
      <c r="D494" s="19"/>
      <c r="E494" s="18"/>
      <c r="F494" s="35"/>
      <c r="G494" s="18"/>
      <c r="H494" s="18"/>
      <c r="I494" s="11"/>
      <c r="J494" s="42"/>
      <c r="L494" s="2"/>
    </row>
    <row r="495" spans="1:12" ht="13" x14ac:dyDescent="0.15">
      <c r="A495" s="44"/>
      <c r="B495" s="11"/>
      <c r="C495" s="18"/>
      <c r="D495" s="19"/>
      <c r="E495" s="18"/>
      <c r="F495" s="35"/>
      <c r="G495" s="18"/>
      <c r="H495" s="18"/>
      <c r="I495" s="11"/>
      <c r="J495" s="42"/>
      <c r="L495" s="2"/>
    </row>
    <row r="496" spans="1:12" ht="13" x14ac:dyDescent="0.15">
      <c r="A496" s="44"/>
      <c r="B496" s="11"/>
      <c r="C496" s="18"/>
      <c r="D496" s="19"/>
      <c r="E496" s="18"/>
      <c r="F496" s="35"/>
      <c r="G496" s="18"/>
      <c r="H496" s="18"/>
      <c r="I496" s="11"/>
      <c r="J496" s="42"/>
      <c r="L496" s="2"/>
    </row>
    <row r="497" spans="1:12" ht="13" x14ac:dyDescent="0.15">
      <c r="A497" s="44"/>
      <c r="B497" s="11"/>
      <c r="C497" s="18"/>
      <c r="D497" s="19"/>
      <c r="E497" s="18"/>
      <c r="F497" s="35"/>
      <c r="G497" s="18"/>
      <c r="H497" s="18"/>
      <c r="I497" s="11"/>
      <c r="J497" s="42"/>
      <c r="L497" s="2"/>
    </row>
    <row r="498" spans="1:12" ht="13" x14ac:dyDescent="0.15">
      <c r="A498" s="44"/>
      <c r="B498" s="11"/>
      <c r="C498" s="18"/>
      <c r="D498" s="19"/>
      <c r="E498" s="18"/>
      <c r="F498" s="35"/>
      <c r="G498" s="18"/>
      <c r="H498" s="18"/>
      <c r="I498" s="11"/>
      <c r="J498" s="42"/>
      <c r="L498" s="2"/>
    </row>
    <row r="499" spans="1:12" ht="13" x14ac:dyDescent="0.15">
      <c r="A499" s="44"/>
      <c r="B499" s="11"/>
      <c r="C499" s="18"/>
      <c r="D499" s="19"/>
      <c r="E499" s="18"/>
      <c r="F499" s="35"/>
      <c r="G499" s="18"/>
      <c r="H499" s="18"/>
      <c r="I499" s="11"/>
      <c r="J499" s="42"/>
      <c r="L499" s="2"/>
    </row>
    <row r="500" spans="1:12" ht="13" x14ac:dyDescent="0.15">
      <c r="A500" s="44"/>
      <c r="B500" s="11"/>
      <c r="C500" s="18"/>
      <c r="D500" s="19"/>
      <c r="E500" s="18"/>
      <c r="F500" s="35"/>
      <c r="G500" s="18"/>
      <c r="H500" s="18"/>
      <c r="I500" s="11"/>
      <c r="J500" s="42"/>
      <c r="L500" s="2"/>
    </row>
    <row r="501" spans="1:12" ht="13" x14ac:dyDescent="0.15">
      <c r="A501" s="44"/>
      <c r="B501" s="11"/>
      <c r="C501" s="18"/>
      <c r="D501" s="19"/>
      <c r="E501" s="18"/>
      <c r="F501" s="35"/>
      <c r="G501" s="18"/>
      <c r="H501" s="18"/>
      <c r="I501" s="11"/>
      <c r="J501" s="42"/>
      <c r="L501" s="2"/>
    </row>
    <row r="502" spans="1:12" ht="13" x14ac:dyDescent="0.15">
      <c r="A502" s="44"/>
      <c r="B502" s="11"/>
      <c r="C502" s="18"/>
      <c r="D502" s="19"/>
      <c r="E502" s="18"/>
      <c r="F502" s="35"/>
      <c r="G502" s="18"/>
      <c r="H502" s="18"/>
      <c r="I502" s="11"/>
      <c r="J502" s="42"/>
      <c r="L502" s="2"/>
    </row>
    <row r="503" spans="1:12" ht="13" x14ac:dyDescent="0.15">
      <c r="A503" s="44"/>
      <c r="B503" s="11"/>
      <c r="C503" s="18"/>
      <c r="D503" s="19"/>
      <c r="E503" s="18"/>
      <c r="F503" s="35"/>
      <c r="G503" s="18"/>
      <c r="H503" s="18"/>
      <c r="I503" s="11"/>
      <c r="J503" s="42"/>
      <c r="L503" s="2"/>
    </row>
    <row r="504" spans="1:12" ht="13" x14ac:dyDescent="0.15">
      <c r="A504" s="44"/>
      <c r="B504" s="11"/>
      <c r="C504" s="18"/>
      <c r="D504" s="19"/>
      <c r="E504" s="18"/>
      <c r="F504" s="35"/>
      <c r="G504" s="18"/>
      <c r="H504" s="18"/>
      <c r="I504" s="11"/>
      <c r="J504" s="42"/>
      <c r="L504" s="2"/>
    </row>
    <row r="505" spans="1:12" ht="13" x14ac:dyDescent="0.15">
      <c r="A505" s="44"/>
      <c r="B505" s="11"/>
      <c r="C505" s="18"/>
      <c r="D505" s="19"/>
      <c r="E505" s="18"/>
      <c r="F505" s="35"/>
      <c r="G505" s="18"/>
      <c r="H505" s="18"/>
      <c r="I505" s="11"/>
      <c r="J505" s="42"/>
      <c r="L505" s="2"/>
    </row>
    <row r="506" spans="1:12" ht="13" x14ac:dyDescent="0.15">
      <c r="A506" s="44"/>
      <c r="B506" s="11"/>
      <c r="C506" s="18"/>
      <c r="D506" s="19"/>
      <c r="E506" s="18"/>
      <c r="F506" s="35"/>
      <c r="G506" s="18"/>
      <c r="H506" s="18"/>
      <c r="I506" s="11"/>
      <c r="J506" s="42"/>
      <c r="L506" s="2"/>
    </row>
    <row r="507" spans="1:12" ht="13" x14ac:dyDescent="0.15">
      <c r="A507" s="44"/>
      <c r="B507" s="11"/>
      <c r="C507" s="18"/>
      <c r="D507" s="19"/>
      <c r="E507" s="18"/>
      <c r="F507" s="35"/>
      <c r="G507" s="18"/>
      <c r="H507" s="18"/>
      <c r="I507" s="11"/>
      <c r="J507" s="42"/>
      <c r="L507" s="2"/>
    </row>
    <row r="508" spans="1:12" ht="13" x14ac:dyDescent="0.15">
      <c r="A508" s="44"/>
      <c r="B508" s="11"/>
      <c r="C508" s="18"/>
      <c r="D508" s="19"/>
      <c r="E508" s="18"/>
      <c r="F508" s="35"/>
      <c r="G508" s="18"/>
      <c r="H508" s="18"/>
      <c r="I508" s="11"/>
      <c r="J508" s="42"/>
      <c r="L508" s="2"/>
    </row>
    <row r="509" spans="1:12" ht="13" x14ac:dyDescent="0.15">
      <c r="A509" s="44"/>
      <c r="B509" s="11"/>
      <c r="C509" s="18"/>
      <c r="D509" s="19"/>
      <c r="E509" s="18"/>
      <c r="F509" s="35"/>
      <c r="G509" s="18"/>
      <c r="H509" s="18"/>
      <c r="I509" s="11"/>
      <c r="J509" s="42"/>
      <c r="L509" s="2"/>
    </row>
    <row r="510" spans="1:12" ht="13" x14ac:dyDescent="0.15">
      <c r="A510" s="44"/>
      <c r="B510" s="11"/>
      <c r="C510" s="18"/>
      <c r="D510" s="19"/>
      <c r="E510" s="18"/>
      <c r="F510" s="35"/>
      <c r="G510" s="18"/>
      <c r="H510" s="18"/>
      <c r="I510" s="11"/>
      <c r="J510" s="42"/>
      <c r="L510" s="2"/>
    </row>
    <row r="511" spans="1:12" ht="13" x14ac:dyDescent="0.15">
      <c r="A511" s="44"/>
      <c r="B511" s="11"/>
      <c r="C511" s="18"/>
      <c r="D511" s="19"/>
      <c r="E511" s="18"/>
      <c r="F511" s="35"/>
      <c r="G511" s="18"/>
      <c r="H511" s="18"/>
      <c r="I511" s="11"/>
      <c r="J511" s="42"/>
      <c r="L511" s="2"/>
    </row>
    <row r="512" spans="1:12" ht="13" x14ac:dyDescent="0.15">
      <c r="A512" s="44"/>
      <c r="B512" s="11"/>
      <c r="C512" s="18"/>
      <c r="D512" s="19"/>
      <c r="E512" s="18"/>
      <c r="F512" s="35"/>
      <c r="G512" s="18"/>
      <c r="H512" s="18"/>
      <c r="I512" s="11"/>
      <c r="J512" s="42"/>
      <c r="L512" s="2"/>
    </row>
    <row r="513" spans="1:12" ht="13" x14ac:dyDescent="0.15">
      <c r="A513" s="44"/>
      <c r="B513" s="11"/>
      <c r="C513" s="18"/>
      <c r="D513" s="19"/>
      <c r="E513" s="18"/>
      <c r="F513" s="35"/>
      <c r="G513" s="18"/>
      <c r="H513" s="18"/>
      <c r="I513" s="11"/>
      <c r="J513" s="42"/>
      <c r="L513" s="2"/>
    </row>
    <row r="514" spans="1:12" ht="13" x14ac:dyDescent="0.15">
      <c r="A514" s="44"/>
      <c r="B514" s="11"/>
      <c r="C514" s="18"/>
      <c r="D514" s="19"/>
      <c r="E514" s="18"/>
      <c r="F514" s="35"/>
      <c r="G514" s="18"/>
      <c r="H514" s="18"/>
      <c r="I514" s="11"/>
      <c r="J514" s="42"/>
      <c r="L514" s="2"/>
    </row>
    <row r="515" spans="1:12" ht="13" x14ac:dyDescent="0.15">
      <c r="A515" s="44"/>
      <c r="B515" s="11"/>
      <c r="C515" s="18"/>
      <c r="D515" s="19"/>
      <c r="E515" s="18"/>
      <c r="F515" s="35"/>
      <c r="G515" s="18"/>
      <c r="H515" s="18"/>
      <c r="I515" s="11"/>
      <c r="J515" s="42"/>
      <c r="L515" s="2"/>
    </row>
    <row r="516" spans="1:12" ht="13" x14ac:dyDescent="0.15">
      <c r="A516" s="44"/>
      <c r="B516" s="11"/>
      <c r="C516" s="18"/>
      <c r="D516" s="19"/>
      <c r="E516" s="18"/>
      <c r="F516" s="35"/>
      <c r="G516" s="18"/>
      <c r="H516" s="18"/>
      <c r="I516" s="11"/>
      <c r="J516" s="42"/>
      <c r="L516" s="2"/>
    </row>
    <row r="517" spans="1:12" ht="13" x14ac:dyDescent="0.15">
      <c r="A517" s="44"/>
      <c r="B517" s="11"/>
      <c r="C517" s="18"/>
      <c r="D517" s="19"/>
      <c r="E517" s="18"/>
      <c r="F517" s="35"/>
      <c r="G517" s="18"/>
      <c r="H517" s="18"/>
      <c r="I517" s="11"/>
      <c r="J517" s="42"/>
      <c r="L517" s="2"/>
    </row>
    <row r="518" spans="1:12" ht="13" x14ac:dyDescent="0.15">
      <c r="A518" s="44"/>
      <c r="B518" s="11"/>
      <c r="C518" s="18"/>
      <c r="D518" s="19"/>
      <c r="E518" s="18"/>
      <c r="F518" s="35"/>
      <c r="G518" s="18"/>
      <c r="H518" s="18"/>
      <c r="I518" s="11"/>
      <c r="J518" s="42"/>
      <c r="L518" s="2"/>
    </row>
    <row r="519" spans="1:12" ht="13" x14ac:dyDescent="0.15">
      <c r="A519" s="44"/>
      <c r="B519" s="11"/>
      <c r="C519" s="18"/>
      <c r="D519" s="19"/>
      <c r="E519" s="18"/>
      <c r="F519" s="35"/>
      <c r="G519" s="18"/>
      <c r="H519" s="18"/>
      <c r="I519" s="11"/>
      <c r="J519" s="42"/>
      <c r="L519" s="2"/>
    </row>
    <row r="520" spans="1:12" ht="13" x14ac:dyDescent="0.15">
      <c r="A520" s="44"/>
      <c r="B520" s="11"/>
      <c r="C520" s="18"/>
      <c r="D520" s="19"/>
      <c r="E520" s="18"/>
      <c r="F520" s="35"/>
      <c r="G520" s="18"/>
      <c r="H520" s="18"/>
      <c r="I520" s="11"/>
      <c r="J520" s="42"/>
      <c r="L520" s="2"/>
    </row>
    <row r="521" spans="1:12" ht="13" x14ac:dyDescent="0.15">
      <c r="A521" s="44"/>
      <c r="B521" s="11"/>
      <c r="C521" s="18"/>
      <c r="D521" s="19"/>
      <c r="E521" s="18"/>
      <c r="F521" s="35"/>
      <c r="G521" s="18"/>
      <c r="H521" s="18"/>
      <c r="I521" s="11"/>
      <c r="J521" s="42"/>
      <c r="L521" s="2"/>
    </row>
    <row r="522" spans="1:12" ht="13" x14ac:dyDescent="0.15">
      <c r="A522" s="44"/>
      <c r="B522" s="11"/>
      <c r="C522" s="18"/>
      <c r="D522" s="19"/>
      <c r="E522" s="18"/>
      <c r="F522" s="35"/>
      <c r="G522" s="18"/>
      <c r="H522" s="18"/>
      <c r="I522" s="11"/>
      <c r="J522" s="42"/>
      <c r="L522" s="2"/>
    </row>
    <row r="523" spans="1:12" ht="13" x14ac:dyDescent="0.15">
      <c r="A523" s="44"/>
      <c r="B523" s="11"/>
      <c r="C523" s="18"/>
      <c r="D523" s="19"/>
      <c r="E523" s="18"/>
      <c r="F523" s="35"/>
      <c r="G523" s="18"/>
      <c r="H523" s="18"/>
      <c r="I523" s="11"/>
      <c r="J523" s="42"/>
      <c r="L523" s="2"/>
    </row>
    <row r="524" spans="1:12" ht="13" x14ac:dyDescent="0.15">
      <c r="A524" s="44"/>
      <c r="B524" s="11"/>
      <c r="C524" s="18"/>
      <c r="D524" s="19"/>
      <c r="E524" s="18"/>
      <c r="F524" s="35"/>
      <c r="G524" s="18"/>
      <c r="H524" s="18"/>
      <c r="I524" s="11"/>
      <c r="J524" s="42"/>
      <c r="L524" s="2"/>
    </row>
    <row r="525" spans="1:12" ht="13" x14ac:dyDescent="0.15">
      <c r="A525" s="44"/>
      <c r="B525" s="11"/>
      <c r="C525" s="18"/>
      <c r="D525" s="19"/>
      <c r="E525" s="18"/>
      <c r="F525" s="35"/>
      <c r="G525" s="18"/>
      <c r="H525" s="18"/>
      <c r="I525" s="11"/>
      <c r="J525" s="42"/>
      <c r="L525" s="2"/>
    </row>
    <row r="526" spans="1:12" ht="13" x14ac:dyDescent="0.15">
      <c r="A526" s="44"/>
      <c r="B526" s="11"/>
      <c r="C526" s="18"/>
      <c r="D526" s="19"/>
      <c r="E526" s="18"/>
      <c r="F526" s="35"/>
      <c r="G526" s="18"/>
      <c r="H526" s="18"/>
      <c r="I526" s="11"/>
      <c r="J526" s="42"/>
      <c r="L526" s="2"/>
    </row>
    <row r="527" spans="1:12" ht="13" x14ac:dyDescent="0.15">
      <c r="A527" s="44"/>
      <c r="B527" s="11"/>
      <c r="C527" s="18"/>
      <c r="D527" s="19"/>
      <c r="E527" s="18"/>
      <c r="F527" s="35"/>
      <c r="G527" s="18"/>
      <c r="H527" s="18"/>
      <c r="I527" s="11"/>
      <c r="J527" s="42"/>
      <c r="L527" s="2"/>
    </row>
    <row r="528" spans="1:12" ht="13" x14ac:dyDescent="0.15">
      <c r="A528" s="44"/>
      <c r="B528" s="11"/>
      <c r="C528" s="18"/>
      <c r="D528" s="19"/>
      <c r="E528" s="18"/>
      <c r="F528" s="35"/>
      <c r="G528" s="18"/>
      <c r="H528" s="18"/>
      <c r="I528" s="11"/>
      <c r="J528" s="42"/>
      <c r="L528" s="2"/>
    </row>
    <row r="529" spans="1:12" ht="13" x14ac:dyDescent="0.15">
      <c r="A529" s="44"/>
      <c r="B529" s="11"/>
      <c r="C529" s="18"/>
      <c r="D529" s="19"/>
      <c r="E529" s="18"/>
      <c r="F529" s="35"/>
      <c r="G529" s="18"/>
      <c r="H529" s="18"/>
      <c r="I529" s="11"/>
      <c r="J529" s="42"/>
      <c r="L529" s="2"/>
    </row>
    <row r="530" spans="1:12" ht="13" x14ac:dyDescent="0.15">
      <c r="A530" s="44"/>
      <c r="B530" s="11"/>
      <c r="C530" s="18"/>
      <c r="D530" s="19"/>
      <c r="E530" s="18"/>
      <c r="F530" s="35"/>
      <c r="G530" s="18"/>
      <c r="H530" s="18"/>
      <c r="I530" s="11"/>
      <c r="J530" s="42"/>
      <c r="L530" s="2"/>
    </row>
    <row r="531" spans="1:12" ht="13" x14ac:dyDescent="0.15">
      <c r="A531" s="44"/>
      <c r="B531" s="11"/>
      <c r="C531" s="18"/>
      <c r="D531" s="19"/>
      <c r="E531" s="18"/>
      <c r="F531" s="35"/>
      <c r="G531" s="18"/>
      <c r="H531" s="18"/>
      <c r="I531" s="11"/>
      <c r="J531" s="42"/>
      <c r="L531" s="2"/>
    </row>
    <row r="532" spans="1:12" ht="13" x14ac:dyDescent="0.15">
      <c r="A532" s="44"/>
      <c r="B532" s="11"/>
      <c r="C532" s="18"/>
      <c r="D532" s="19"/>
      <c r="E532" s="18"/>
      <c r="F532" s="35"/>
      <c r="G532" s="18"/>
      <c r="H532" s="18"/>
      <c r="I532" s="11"/>
      <c r="J532" s="42"/>
      <c r="L532" s="2"/>
    </row>
    <row r="533" spans="1:12" ht="13" x14ac:dyDescent="0.15">
      <c r="A533" s="44"/>
      <c r="B533" s="11"/>
      <c r="C533" s="18"/>
      <c r="D533" s="19"/>
      <c r="E533" s="18"/>
      <c r="F533" s="35"/>
      <c r="G533" s="18"/>
      <c r="H533" s="18"/>
      <c r="I533" s="11"/>
      <c r="J533" s="42"/>
      <c r="L533" s="2"/>
    </row>
    <row r="534" spans="1:12" ht="13" x14ac:dyDescent="0.15">
      <c r="A534" s="44"/>
      <c r="B534" s="11"/>
      <c r="C534" s="18"/>
      <c r="D534" s="19"/>
      <c r="E534" s="18"/>
      <c r="F534" s="35"/>
      <c r="G534" s="18"/>
      <c r="H534" s="18"/>
      <c r="I534" s="11"/>
      <c r="J534" s="42"/>
      <c r="L534" s="2"/>
    </row>
    <row r="535" spans="1:12" ht="13" x14ac:dyDescent="0.15">
      <c r="A535" s="44"/>
      <c r="B535" s="11"/>
      <c r="C535" s="18"/>
      <c r="D535" s="19"/>
      <c r="E535" s="18"/>
      <c r="F535" s="35"/>
      <c r="G535" s="18"/>
      <c r="H535" s="18"/>
      <c r="I535" s="11"/>
      <c r="J535" s="42"/>
      <c r="L535" s="2"/>
    </row>
    <row r="536" spans="1:12" ht="13" x14ac:dyDescent="0.15">
      <c r="A536" s="44"/>
      <c r="B536" s="11"/>
      <c r="C536" s="18"/>
      <c r="D536" s="19"/>
      <c r="E536" s="18"/>
      <c r="F536" s="35"/>
      <c r="G536" s="18"/>
      <c r="H536" s="18"/>
      <c r="I536" s="11"/>
      <c r="J536" s="42"/>
      <c r="L536" s="2"/>
    </row>
    <row r="537" spans="1:12" ht="13" x14ac:dyDescent="0.15">
      <c r="A537" s="44"/>
      <c r="B537" s="11"/>
      <c r="C537" s="18"/>
      <c r="D537" s="19"/>
      <c r="E537" s="18"/>
      <c r="F537" s="35"/>
      <c r="G537" s="18"/>
      <c r="H537" s="18"/>
      <c r="I537" s="11"/>
      <c r="J537" s="42"/>
      <c r="L537" s="2"/>
    </row>
    <row r="538" spans="1:12" ht="13" x14ac:dyDescent="0.15">
      <c r="A538" s="44"/>
      <c r="B538" s="11"/>
      <c r="C538" s="18"/>
      <c r="D538" s="19"/>
      <c r="E538" s="18"/>
      <c r="F538" s="35"/>
      <c r="G538" s="18"/>
      <c r="H538" s="18"/>
      <c r="I538" s="11"/>
      <c r="J538" s="42"/>
      <c r="L538" s="2"/>
    </row>
    <row r="539" spans="1:12" ht="13" x14ac:dyDescent="0.15">
      <c r="A539" s="44"/>
      <c r="B539" s="11"/>
      <c r="C539" s="18"/>
      <c r="D539" s="19"/>
      <c r="E539" s="18"/>
      <c r="F539" s="35"/>
      <c r="G539" s="18"/>
      <c r="H539" s="18"/>
      <c r="I539" s="11"/>
      <c r="J539" s="42"/>
      <c r="L539" s="2"/>
    </row>
    <row r="540" spans="1:12" ht="13" x14ac:dyDescent="0.15">
      <c r="A540" s="44"/>
      <c r="B540" s="11"/>
      <c r="C540" s="18"/>
      <c r="D540" s="19"/>
      <c r="E540" s="18"/>
      <c r="F540" s="35"/>
      <c r="G540" s="18"/>
      <c r="H540" s="18"/>
      <c r="I540" s="11"/>
      <c r="J540" s="42"/>
      <c r="L540" s="2"/>
    </row>
    <row r="541" spans="1:12" ht="13" x14ac:dyDescent="0.15">
      <c r="A541" s="44"/>
      <c r="B541" s="11"/>
      <c r="C541" s="18"/>
      <c r="D541" s="19"/>
      <c r="E541" s="18"/>
      <c r="F541" s="35"/>
      <c r="G541" s="18"/>
      <c r="H541" s="18"/>
      <c r="I541" s="11"/>
      <c r="J541" s="42"/>
      <c r="L541" s="2"/>
    </row>
    <row r="542" spans="1:12" ht="13" x14ac:dyDescent="0.15">
      <c r="A542" s="44"/>
      <c r="B542" s="11"/>
      <c r="C542" s="18"/>
      <c r="D542" s="19"/>
      <c r="E542" s="18"/>
      <c r="F542" s="35"/>
      <c r="G542" s="18"/>
      <c r="H542" s="18"/>
      <c r="I542" s="11"/>
      <c r="J542" s="42"/>
      <c r="L542" s="2"/>
    </row>
    <row r="543" spans="1:12" ht="13" x14ac:dyDescent="0.15">
      <c r="A543" s="44"/>
      <c r="B543" s="11"/>
      <c r="C543" s="18"/>
      <c r="D543" s="19"/>
      <c r="E543" s="18"/>
      <c r="F543" s="35"/>
      <c r="G543" s="18"/>
      <c r="H543" s="18"/>
      <c r="I543" s="11"/>
      <c r="J543" s="42"/>
      <c r="L543" s="2"/>
    </row>
    <row r="544" spans="1:12" ht="13" x14ac:dyDescent="0.15">
      <c r="A544" s="44"/>
      <c r="B544" s="11"/>
      <c r="C544" s="18"/>
      <c r="D544" s="19"/>
      <c r="E544" s="18"/>
      <c r="F544" s="35"/>
      <c r="G544" s="18"/>
      <c r="H544" s="18"/>
      <c r="I544" s="11"/>
      <c r="J544" s="42"/>
      <c r="L544" s="2"/>
    </row>
    <row r="545" spans="1:12" ht="13" x14ac:dyDescent="0.15">
      <c r="A545" s="44"/>
      <c r="B545" s="11"/>
      <c r="C545" s="18"/>
      <c r="D545" s="19"/>
      <c r="E545" s="18"/>
      <c r="F545" s="35"/>
      <c r="G545" s="18"/>
      <c r="H545" s="18"/>
      <c r="I545" s="11"/>
      <c r="J545" s="42"/>
      <c r="L545" s="2"/>
    </row>
    <row r="546" spans="1:12" ht="13" x14ac:dyDescent="0.15">
      <c r="A546" s="44"/>
      <c r="B546" s="11"/>
      <c r="C546" s="18"/>
      <c r="D546" s="19"/>
      <c r="E546" s="18"/>
      <c r="F546" s="35"/>
      <c r="G546" s="18"/>
      <c r="H546" s="18"/>
      <c r="I546" s="11"/>
      <c r="J546" s="42"/>
      <c r="L546" s="2"/>
    </row>
    <row r="547" spans="1:12" ht="13" x14ac:dyDescent="0.15">
      <c r="A547" s="44"/>
      <c r="B547" s="11"/>
      <c r="C547" s="18"/>
      <c r="D547" s="19"/>
      <c r="E547" s="18"/>
      <c r="F547" s="35"/>
      <c r="G547" s="18"/>
      <c r="H547" s="18"/>
      <c r="I547" s="11"/>
      <c r="J547" s="42"/>
      <c r="L547" s="2"/>
    </row>
    <row r="548" spans="1:12" ht="13" x14ac:dyDescent="0.15">
      <c r="A548" s="44"/>
      <c r="B548" s="11"/>
      <c r="C548" s="18"/>
      <c r="D548" s="19"/>
      <c r="E548" s="18"/>
      <c r="F548" s="35"/>
      <c r="G548" s="18"/>
      <c r="H548" s="18"/>
      <c r="I548" s="11"/>
      <c r="J548" s="42"/>
      <c r="L548" s="2"/>
    </row>
    <row r="549" spans="1:12" ht="13" x14ac:dyDescent="0.15">
      <c r="A549" s="44"/>
      <c r="B549" s="11"/>
      <c r="C549" s="18"/>
      <c r="D549" s="19"/>
      <c r="E549" s="18"/>
      <c r="F549" s="35"/>
      <c r="G549" s="18"/>
      <c r="H549" s="18"/>
      <c r="I549" s="11"/>
      <c r="J549" s="42"/>
      <c r="L549" s="2"/>
    </row>
    <row r="550" spans="1:12" ht="13" x14ac:dyDescent="0.15">
      <c r="A550" s="44"/>
      <c r="B550" s="11"/>
      <c r="C550" s="18"/>
      <c r="D550" s="19"/>
      <c r="E550" s="18"/>
      <c r="F550" s="35"/>
      <c r="G550" s="18"/>
      <c r="H550" s="18"/>
      <c r="I550" s="11"/>
      <c r="J550" s="42"/>
      <c r="L550" s="2"/>
    </row>
    <row r="551" spans="1:12" ht="13" x14ac:dyDescent="0.15">
      <c r="A551" s="44"/>
      <c r="B551" s="11"/>
      <c r="C551" s="18"/>
      <c r="D551" s="19"/>
      <c r="E551" s="18"/>
      <c r="F551" s="35"/>
      <c r="G551" s="18"/>
      <c r="H551" s="18"/>
      <c r="I551" s="11"/>
      <c r="J551" s="42"/>
      <c r="L551" s="2"/>
    </row>
    <row r="552" spans="1:12" ht="13" x14ac:dyDescent="0.15">
      <c r="A552" s="44"/>
      <c r="B552" s="11"/>
      <c r="C552" s="18"/>
      <c r="D552" s="19"/>
      <c r="E552" s="18"/>
      <c r="F552" s="35"/>
      <c r="G552" s="18"/>
      <c r="H552" s="18"/>
      <c r="I552" s="11"/>
      <c r="J552" s="42"/>
      <c r="L552" s="2"/>
    </row>
    <row r="553" spans="1:12" ht="13" x14ac:dyDescent="0.15">
      <c r="A553" s="44"/>
      <c r="B553" s="11"/>
      <c r="C553" s="18"/>
      <c r="D553" s="19"/>
      <c r="E553" s="18"/>
      <c r="F553" s="35"/>
      <c r="G553" s="18"/>
      <c r="H553" s="18"/>
      <c r="I553" s="11"/>
      <c r="J553" s="42"/>
      <c r="L553" s="2"/>
    </row>
    <row r="554" spans="1:12" ht="13" x14ac:dyDescent="0.15">
      <c r="A554" s="44"/>
      <c r="B554" s="11"/>
      <c r="C554" s="18"/>
      <c r="D554" s="19"/>
      <c r="E554" s="18"/>
      <c r="F554" s="35"/>
      <c r="G554" s="18"/>
      <c r="H554" s="18"/>
      <c r="I554" s="11"/>
      <c r="J554" s="42"/>
      <c r="L554" s="2"/>
    </row>
    <row r="555" spans="1:12" ht="13" x14ac:dyDescent="0.15">
      <c r="A555" s="44"/>
      <c r="B555" s="11"/>
      <c r="C555" s="18"/>
      <c r="D555" s="19"/>
      <c r="E555" s="18"/>
      <c r="F555" s="35"/>
      <c r="G555" s="18"/>
      <c r="H555" s="18"/>
      <c r="I555" s="11"/>
      <c r="J555" s="42"/>
      <c r="L555" s="2"/>
    </row>
    <row r="556" spans="1:12" ht="13" x14ac:dyDescent="0.15">
      <c r="A556" s="44"/>
      <c r="B556" s="11"/>
      <c r="C556" s="18"/>
      <c r="D556" s="19"/>
      <c r="E556" s="18"/>
      <c r="F556" s="35"/>
      <c r="G556" s="18"/>
      <c r="H556" s="18"/>
      <c r="I556" s="11"/>
      <c r="J556" s="42"/>
      <c r="L556" s="2"/>
    </row>
    <row r="557" spans="1:12" ht="13" x14ac:dyDescent="0.15">
      <c r="A557" s="44"/>
      <c r="B557" s="11"/>
      <c r="C557" s="18"/>
      <c r="D557" s="19"/>
      <c r="E557" s="18"/>
      <c r="F557" s="35"/>
      <c r="G557" s="18"/>
      <c r="H557" s="18"/>
      <c r="I557" s="11"/>
      <c r="J557" s="42"/>
      <c r="L557" s="2"/>
    </row>
    <row r="558" spans="1:12" ht="13" x14ac:dyDescent="0.15">
      <c r="A558" s="44"/>
      <c r="B558" s="11"/>
      <c r="C558" s="18"/>
      <c r="D558" s="19"/>
      <c r="E558" s="18"/>
      <c r="F558" s="35"/>
      <c r="G558" s="18"/>
      <c r="H558" s="18"/>
      <c r="I558" s="11"/>
      <c r="J558" s="42"/>
      <c r="L558" s="2"/>
    </row>
    <row r="559" spans="1:12" ht="13" x14ac:dyDescent="0.15">
      <c r="A559" s="44"/>
      <c r="B559" s="11"/>
      <c r="C559" s="18"/>
      <c r="D559" s="19"/>
      <c r="E559" s="18"/>
      <c r="F559" s="35"/>
      <c r="G559" s="18"/>
      <c r="H559" s="18"/>
      <c r="I559" s="11"/>
      <c r="J559" s="42"/>
      <c r="L559" s="2"/>
    </row>
    <row r="560" spans="1:12" ht="13" x14ac:dyDescent="0.15">
      <c r="A560" s="44"/>
      <c r="B560" s="11"/>
      <c r="C560" s="18"/>
      <c r="D560" s="19"/>
      <c r="E560" s="18"/>
      <c r="F560" s="35"/>
      <c r="G560" s="18"/>
      <c r="H560" s="18"/>
      <c r="I560" s="11"/>
      <c r="J560" s="42"/>
      <c r="L560" s="2"/>
    </row>
    <row r="561" spans="1:12" ht="13" x14ac:dyDescent="0.15">
      <c r="A561" s="44"/>
      <c r="B561" s="11"/>
      <c r="C561" s="18"/>
      <c r="D561" s="19"/>
      <c r="E561" s="18"/>
      <c r="F561" s="35"/>
      <c r="G561" s="18"/>
      <c r="H561" s="18"/>
      <c r="I561" s="11"/>
      <c r="J561" s="42"/>
      <c r="L561" s="2"/>
    </row>
    <row r="562" spans="1:12" ht="13" x14ac:dyDescent="0.15">
      <c r="A562" s="44"/>
      <c r="B562" s="11"/>
      <c r="C562" s="18"/>
      <c r="D562" s="19"/>
      <c r="E562" s="18"/>
      <c r="F562" s="35"/>
      <c r="G562" s="18"/>
      <c r="H562" s="18"/>
      <c r="I562" s="11"/>
      <c r="J562" s="42"/>
      <c r="L562" s="2"/>
    </row>
    <row r="563" spans="1:12" ht="13" x14ac:dyDescent="0.15">
      <c r="A563" s="44"/>
      <c r="B563" s="11"/>
      <c r="C563" s="18"/>
      <c r="D563" s="19"/>
      <c r="E563" s="18"/>
      <c r="F563" s="35"/>
      <c r="G563" s="18"/>
      <c r="H563" s="18"/>
      <c r="I563" s="11"/>
      <c r="J563" s="42"/>
      <c r="L563" s="2"/>
    </row>
    <row r="564" spans="1:12" ht="13" x14ac:dyDescent="0.15">
      <c r="A564" s="44"/>
      <c r="B564" s="11"/>
      <c r="C564" s="18"/>
      <c r="D564" s="19"/>
      <c r="E564" s="18"/>
      <c r="F564" s="35"/>
      <c r="G564" s="18"/>
      <c r="H564" s="18"/>
      <c r="I564" s="11"/>
      <c r="J564" s="42"/>
      <c r="L564" s="2"/>
    </row>
    <row r="565" spans="1:12" ht="13" x14ac:dyDescent="0.15">
      <c r="A565" s="44"/>
      <c r="B565" s="11"/>
      <c r="C565" s="18"/>
      <c r="D565" s="19"/>
      <c r="E565" s="18"/>
      <c r="F565" s="35"/>
      <c r="G565" s="18"/>
      <c r="H565" s="18"/>
      <c r="I565" s="11"/>
      <c r="J565" s="42"/>
      <c r="L565" s="2"/>
    </row>
    <row r="566" spans="1:12" ht="13" x14ac:dyDescent="0.15">
      <c r="A566" s="44"/>
      <c r="B566" s="11"/>
      <c r="C566" s="18"/>
      <c r="D566" s="19"/>
      <c r="E566" s="18"/>
      <c r="F566" s="35"/>
      <c r="G566" s="18"/>
      <c r="H566" s="18"/>
      <c r="I566" s="11"/>
      <c r="J566" s="42"/>
      <c r="L566" s="2"/>
    </row>
    <row r="567" spans="1:12" ht="13" x14ac:dyDescent="0.15">
      <c r="A567" s="44"/>
      <c r="B567" s="11"/>
      <c r="C567" s="18"/>
      <c r="D567" s="19"/>
      <c r="E567" s="18"/>
      <c r="F567" s="35"/>
      <c r="G567" s="18"/>
      <c r="H567" s="18"/>
      <c r="I567" s="11"/>
      <c r="J567" s="42"/>
      <c r="L567" s="2"/>
    </row>
    <row r="568" spans="1:12" ht="13" x14ac:dyDescent="0.15">
      <c r="A568" s="44"/>
      <c r="B568" s="11"/>
      <c r="C568" s="18"/>
      <c r="D568" s="19"/>
      <c r="E568" s="18"/>
      <c r="F568" s="35"/>
      <c r="G568" s="18"/>
      <c r="H568" s="18"/>
      <c r="I568" s="11"/>
      <c r="J568" s="42"/>
      <c r="L568" s="2"/>
    </row>
    <row r="569" spans="1:12" ht="13" x14ac:dyDescent="0.15">
      <c r="A569" s="44"/>
      <c r="B569" s="11"/>
      <c r="C569" s="18"/>
      <c r="D569" s="19"/>
      <c r="E569" s="18"/>
      <c r="F569" s="35"/>
      <c r="G569" s="18"/>
      <c r="H569" s="18"/>
      <c r="I569" s="11"/>
      <c r="J569" s="42"/>
      <c r="L569" s="2"/>
    </row>
    <row r="570" spans="1:12" ht="13" x14ac:dyDescent="0.15">
      <c r="A570" s="44"/>
      <c r="B570" s="11"/>
      <c r="C570" s="18"/>
      <c r="D570" s="19"/>
      <c r="E570" s="18"/>
      <c r="F570" s="35"/>
      <c r="G570" s="18"/>
      <c r="H570" s="18"/>
      <c r="I570" s="11"/>
      <c r="J570" s="42"/>
      <c r="L570" s="2"/>
    </row>
    <row r="571" spans="1:12" ht="13" x14ac:dyDescent="0.15">
      <c r="A571" s="44"/>
      <c r="B571" s="11"/>
      <c r="C571" s="18"/>
      <c r="D571" s="19"/>
      <c r="E571" s="18"/>
      <c r="F571" s="35"/>
      <c r="G571" s="18"/>
      <c r="H571" s="18"/>
      <c r="I571" s="11"/>
      <c r="J571" s="42"/>
      <c r="L571" s="2"/>
    </row>
    <row r="572" spans="1:12" ht="13" x14ac:dyDescent="0.15">
      <c r="A572" s="44"/>
      <c r="B572" s="11"/>
      <c r="C572" s="18"/>
      <c r="D572" s="19"/>
      <c r="E572" s="18"/>
      <c r="F572" s="35"/>
      <c r="G572" s="18"/>
      <c r="H572" s="18"/>
      <c r="I572" s="11"/>
      <c r="J572" s="42"/>
      <c r="L572" s="2"/>
    </row>
    <row r="573" spans="1:12" ht="13" x14ac:dyDescent="0.15">
      <c r="A573" s="44"/>
      <c r="B573" s="11"/>
      <c r="C573" s="18"/>
      <c r="D573" s="19"/>
      <c r="E573" s="18"/>
      <c r="F573" s="35"/>
      <c r="G573" s="18"/>
      <c r="H573" s="18"/>
      <c r="I573" s="11"/>
      <c r="J573" s="42"/>
      <c r="L573" s="2"/>
    </row>
    <row r="574" spans="1:12" ht="13" x14ac:dyDescent="0.15">
      <c r="A574" s="44"/>
      <c r="B574" s="11"/>
      <c r="C574" s="18"/>
      <c r="D574" s="19"/>
      <c r="E574" s="18"/>
      <c r="F574" s="35"/>
      <c r="G574" s="18"/>
      <c r="H574" s="18"/>
      <c r="I574" s="11"/>
      <c r="J574" s="42"/>
      <c r="L574" s="2"/>
    </row>
    <row r="575" spans="1:12" ht="13" x14ac:dyDescent="0.15">
      <c r="A575" s="44"/>
      <c r="B575" s="11"/>
      <c r="C575" s="18"/>
      <c r="D575" s="19"/>
      <c r="E575" s="18"/>
      <c r="F575" s="35"/>
      <c r="G575" s="18"/>
      <c r="H575" s="18"/>
      <c r="I575" s="11"/>
      <c r="J575" s="42"/>
      <c r="L575" s="2"/>
    </row>
    <row r="576" spans="1:12" ht="13" x14ac:dyDescent="0.15">
      <c r="A576" s="44"/>
      <c r="B576" s="11"/>
      <c r="C576" s="18"/>
      <c r="D576" s="19"/>
      <c r="E576" s="18"/>
      <c r="F576" s="35"/>
      <c r="G576" s="18"/>
      <c r="H576" s="18"/>
      <c r="I576" s="11"/>
      <c r="J576" s="42"/>
      <c r="L576" s="2"/>
    </row>
    <row r="577" spans="1:12" ht="13" x14ac:dyDescent="0.15">
      <c r="A577" s="44"/>
      <c r="B577" s="11"/>
      <c r="C577" s="18"/>
      <c r="D577" s="19"/>
      <c r="E577" s="18"/>
      <c r="F577" s="35"/>
      <c r="G577" s="18"/>
      <c r="H577" s="18"/>
      <c r="I577" s="11"/>
      <c r="J577" s="42"/>
      <c r="L577" s="2"/>
    </row>
    <row r="578" spans="1:12" ht="13" x14ac:dyDescent="0.15">
      <c r="A578" s="44"/>
      <c r="B578" s="11"/>
      <c r="C578" s="18"/>
      <c r="D578" s="19"/>
      <c r="E578" s="18"/>
      <c r="F578" s="35"/>
      <c r="G578" s="18"/>
      <c r="H578" s="18"/>
      <c r="I578" s="11"/>
      <c r="J578" s="42"/>
      <c r="L578" s="2"/>
    </row>
    <row r="579" spans="1:12" ht="13" x14ac:dyDescent="0.15">
      <c r="A579" s="44"/>
      <c r="B579" s="11"/>
      <c r="C579" s="18"/>
      <c r="D579" s="19"/>
      <c r="E579" s="18"/>
      <c r="F579" s="35"/>
      <c r="G579" s="18"/>
      <c r="H579" s="18"/>
      <c r="I579" s="11"/>
      <c r="J579" s="42"/>
      <c r="L579" s="2"/>
    </row>
    <row r="580" spans="1:12" ht="13" x14ac:dyDescent="0.15">
      <c r="A580" s="44"/>
      <c r="B580" s="11"/>
      <c r="C580" s="18"/>
      <c r="D580" s="19"/>
      <c r="E580" s="18"/>
      <c r="F580" s="35"/>
      <c r="G580" s="18"/>
      <c r="H580" s="18"/>
      <c r="I580" s="11"/>
      <c r="J580" s="42"/>
      <c r="L580" s="2"/>
    </row>
    <row r="581" spans="1:12" ht="13" x14ac:dyDescent="0.15">
      <c r="A581" s="44"/>
      <c r="B581" s="11"/>
      <c r="C581" s="18"/>
      <c r="D581" s="19"/>
      <c r="E581" s="18"/>
      <c r="F581" s="35"/>
      <c r="G581" s="18"/>
      <c r="H581" s="18"/>
      <c r="I581" s="11"/>
      <c r="J581" s="42"/>
      <c r="L581" s="2"/>
    </row>
    <row r="582" spans="1:12" ht="13" x14ac:dyDescent="0.15">
      <c r="A582" s="44"/>
      <c r="B582" s="11"/>
      <c r="C582" s="18"/>
      <c r="D582" s="19"/>
      <c r="E582" s="18"/>
      <c r="F582" s="35"/>
      <c r="G582" s="18"/>
      <c r="H582" s="18"/>
      <c r="I582" s="11"/>
      <c r="J582" s="42"/>
      <c r="L582" s="2"/>
    </row>
    <row r="583" spans="1:12" ht="13" x14ac:dyDescent="0.15">
      <c r="A583" s="44"/>
      <c r="B583" s="11"/>
      <c r="C583" s="18"/>
      <c r="D583" s="19"/>
      <c r="E583" s="18"/>
      <c r="F583" s="35"/>
      <c r="G583" s="18"/>
      <c r="H583" s="18"/>
      <c r="I583" s="11"/>
      <c r="J583" s="42"/>
      <c r="L583" s="2"/>
    </row>
    <row r="584" spans="1:12" ht="13" x14ac:dyDescent="0.15">
      <c r="A584" s="44"/>
      <c r="B584" s="11"/>
      <c r="C584" s="18"/>
      <c r="D584" s="19"/>
      <c r="E584" s="18"/>
      <c r="F584" s="35"/>
      <c r="G584" s="18"/>
      <c r="H584" s="18"/>
      <c r="I584" s="11"/>
      <c r="J584" s="42"/>
      <c r="L584" s="2"/>
    </row>
    <row r="585" spans="1:12" ht="13" x14ac:dyDescent="0.15">
      <c r="A585" s="44"/>
      <c r="B585" s="11"/>
      <c r="C585" s="18"/>
      <c r="D585" s="19"/>
      <c r="E585" s="18"/>
      <c r="F585" s="35"/>
      <c r="G585" s="18"/>
      <c r="H585" s="18"/>
      <c r="I585" s="11"/>
      <c r="J585" s="42"/>
      <c r="L585" s="2"/>
    </row>
    <row r="586" spans="1:12" ht="13" x14ac:dyDescent="0.15">
      <c r="A586" s="44"/>
      <c r="B586" s="11"/>
      <c r="C586" s="18"/>
      <c r="D586" s="19"/>
      <c r="E586" s="18"/>
      <c r="F586" s="35"/>
      <c r="G586" s="18"/>
      <c r="H586" s="18"/>
      <c r="I586" s="11"/>
      <c r="J586" s="42"/>
      <c r="L586" s="2"/>
    </row>
    <row r="587" spans="1:12" ht="13" x14ac:dyDescent="0.15">
      <c r="A587" s="44"/>
      <c r="B587" s="11"/>
      <c r="C587" s="18"/>
      <c r="D587" s="19"/>
      <c r="E587" s="18"/>
      <c r="F587" s="35"/>
      <c r="G587" s="18"/>
      <c r="H587" s="18"/>
      <c r="I587" s="11"/>
      <c r="J587" s="42"/>
      <c r="L587" s="2"/>
    </row>
    <row r="588" spans="1:12" ht="13" x14ac:dyDescent="0.15">
      <c r="A588" s="44"/>
      <c r="B588" s="11"/>
      <c r="C588" s="18"/>
      <c r="D588" s="19"/>
      <c r="E588" s="18"/>
      <c r="F588" s="35"/>
      <c r="G588" s="18"/>
      <c r="H588" s="18"/>
      <c r="I588" s="11"/>
      <c r="J588" s="42"/>
      <c r="L588" s="2"/>
    </row>
    <row r="589" spans="1:12" ht="13" x14ac:dyDescent="0.15">
      <c r="A589" s="44"/>
      <c r="B589" s="11"/>
      <c r="C589" s="18"/>
      <c r="D589" s="19"/>
      <c r="E589" s="18"/>
      <c r="F589" s="35"/>
      <c r="G589" s="18"/>
      <c r="H589" s="18"/>
      <c r="I589" s="11"/>
      <c r="J589" s="42"/>
      <c r="L589" s="2"/>
    </row>
    <row r="590" spans="1:12" ht="13" x14ac:dyDescent="0.15">
      <c r="A590" s="44"/>
      <c r="B590" s="11"/>
      <c r="C590" s="18"/>
      <c r="D590" s="19"/>
      <c r="E590" s="18"/>
      <c r="F590" s="35"/>
      <c r="G590" s="18"/>
      <c r="H590" s="18"/>
      <c r="I590" s="11"/>
      <c r="J590" s="42"/>
      <c r="L590" s="2"/>
    </row>
    <row r="591" spans="1:12" ht="13" x14ac:dyDescent="0.15">
      <c r="A591" s="44"/>
      <c r="B591" s="11"/>
      <c r="C591" s="18"/>
      <c r="D591" s="19"/>
      <c r="E591" s="18"/>
      <c r="F591" s="35"/>
      <c r="G591" s="18"/>
      <c r="H591" s="18"/>
      <c r="I591" s="11"/>
      <c r="J591" s="42"/>
      <c r="L591" s="2"/>
    </row>
    <row r="592" spans="1:12" ht="13" x14ac:dyDescent="0.15">
      <c r="A592" s="44"/>
      <c r="B592" s="11"/>
      <c r="C592" s="18"/>
      <c r="D592" s="19"/>
      <c r="E592" s="18"/>
      <c r="F592" s="35"/>
      <c r="G592" s="18"/>
      <c r="H592" s="18"/>
      <c r="I592" s="11"/>
      <c r="J592" s="42"/>
      <c r="L592" s="2"/>
    </row>
    <row r="593" spans="1:12" ht="13" x14ac:dyDescent="0.15">
      <c r="A593" s="44"/>
      <c r="B593" s="11"/>
      <c r="C593" s="18"/>
      <c r="D593" s="19"/>
      <c r="E593" s="18"/>
      <c r="F593" s="35"/>
      <c r="G593" s="18"/>
      <c r="H593" s="18"/>
      <c r="I593" s="11"/>
      <c r="J593" s="42"/>
      <c r="L593" s="2"/>
    </row>
    <row r="594" spans="1:12" ht="13" x14ac:dyDescent="0.15">
      <c r="A594" s="44"/>
      <c r="B594" s="11"/>
      <c r="C594" s="18"/>
      <c r="D594" s="19"/>
      <c r="E594" s="18"/>
      <c r="F594" s="35"/>
      <c r="G594" s="18"/>
      <c r="H594" s="18"/>
      <c r="I594" s="11"/>
      <c r="J594" s="42"/>
      <c r="L594" s="2"/>
    </row>
    <row r="595" spans="1:12" ht="13" x14ac:dyDescent="0.15">
      <c r="A595" s="44"/>
      <c r="B595" s="11"/>
      <c r="C595" s="18"/>
      <c r="D595" s="19"/>
      <c r="E595" s="18"/>
      <c r="F595" s="35"/>
      <c r="G595" s="18"/>
      <c r="H595" s="18"/>
      <c r="I595" s="11"/>
      <c r="J595" s="42"/>
      <c r="L595" s="2"/>
    </row>
    <row r="596" spans="1:12" ht="13" x14ac:dyDescent="0.15">
      <c r="A596" s="44"/>
      <c r="B596" s="11"/>
      <c r="C596" s="18"/>
      <c r="D596" s="19"/>
      <c r="E596" s="18"/>
      <c r="F596" s="35"/>
      <c r="G596" s="18"/>
      <c r="H596" s="18"/>
      <c r="I596" s="11"/>
      <c r="J596" s="42"/>
      <c r="L596" s="2"/>
    </row>
    <row r="597" spans="1:12" ht="13" x14ac:dyDescent="0.15">
      <c r="A597" s="44"/>
      <c r="B597" s="11"/>
      <c r="C597" s="18"/>
      <c r="D597" s="19"/>
      <c r="E597" s="18"/>
      <c r="F597" s="35"/>
      <c r="G597" s="18"/>
      <c r="H597" s="18"/>
      <c r="I597" s="11"/>
      <c r="J597" s="42"/>
      <c r="L597" s="2"/>
    </row>
    <row r="598" spans="1:12" ht="13" x14ac:dyDescent="0.15">
      <c r="A598" s="44"/>
      <c r="B598" s="11"/>
      <c r="C598" s="18"/>
      <c r="D598" s="19"/>
      <c r="E598" s="18"/>
      <c r="F598" s="35"/>
      <c r="G598" s="18"/>
      <c r="H598" s="18"/>
      <c r="I598" s="11"/>
      <c r="J598" s="42"/>
      <c r="L598" s="2"/>
    </row>
    <row r="599" spans="1:12" ht="13" x14ac:dyDescent="0.15">
      <c r="A599" s="44"/>
      <c r="B599" s="11"/>
      <c r="C599" s="18"/>
      <c r="D599" s="19"/>
      <c r="E599" s="18"/>
      <c r="F599" s="35"/>
      <c r="G599" s="18"/>
      <c r="H599" s="18"/>
      <c r="I599" s="11"/>
      <c r="J599" s="42"/>
      <c r="L599" s="2"/>
    </row>
    <row r="600" spans="1:12" ht="13" x14ac:dyDescent="0.15">
      <c r="A600" s="44"/>
      <c r="B600" s="11"/>
      <c r="C600" s="18"/>
      <c r="D600" s="19"/>
      <c r="E600" s="18"/>
      <c r="F600" s="35"/>
      <c r="G600" s="18"/>
      <c r="H600" s="18"/>
      <c r="I600" s="11"/>
      <c r="J600" s="42"/>
      <c r="L600" s="2"/>
    </row>
    <row r="601" spans="1:12" ht="13" x14ac:dyDescent="0.15">
      <c r="A601" s="44"/>
      <c r="B601" s="11"/>
      <c r="C601" s="18"/>
      <c r="D601" s="19"/>
      <c r="E601" s="18"/>
      <c r="F601" s="35"/>
      <c r="G601" s="18"/>
      <c r="H601" s="18"/>
      <c r="I601" s="11"/>
      <c r="J601" s="42"/>
      <c r="L601" s="2"/>
    </row>
    <row r="602" spans="1:12" ht="13" x14ac:dyDescent="0.15">
      <c r="A602" s="44"/>
      <c r="B602" s="11"/>
      <c r="C602" s="18"/>
      <c r="D602" s="19"/>
      <c r="E602" s="18"/>
      <c r="F602" s="35"/>
      <c r="G602" s="18"/>
      <c r="H602" s="18"/>
      <c r="I602" s="11"/>
      <c r="J602" s="42"/>
      <c r="L602" s="2"/>
    </row>
    <row r="603" spans="1:12" ht="13" x14ac:dyDescent="0.15">
      <c r="A603" s="44"/>
      <c r="B603" s="11"/>
      <c r="C603" s="18"/>
      <c r="D603" s="19"/>
      <c r="E603" s="18"/>
      <c r="F603" s="35"/>
      <c r="G603" s="18"/>
      <c r="H603" s="18"/>
      <c r="I603" s="11"/>
      <c r="J603" s="42"/>
      <c r="L603" s="2"/>
    </row>
    <row r="604" spans="1:12" ht="13" x14ac:dyDescent="0.15">
      <c r="A604" s="44"/>
      <c r="B604" s="11"/>
      <c r="C604" s="18"/>
      <c r="D604" s="19"/>
      <c r="E604" s="18"/>
      <c r="F604" s="35"/>
      <c r="G604" s="18"/>
      <c r="H604" s="18"/>
      <c r="I604" s="11"/>
      <c r="J604" s="42"/>
      <c r="L604" s="2"/>
    </row>
    <row r="605" spans="1:12" ht="13" x14ac:dyDescent="0.15">
      <c r="A605" s="44"/>
      <c r="B605" s="11"/>
      <c r="C605" s="18"/>
      <c r="D605" s="19"/>
      <c r="E605" s="18"/>
      <c r="F605" s="35"/>
      <c r="G605" s="18"/>
      <c r="H605" s="18"/>
      <c r="I605" s="11"/>
      <c r="J605" s="42"/>
      <c r="L605" s="2"/>
    </row>
    <row r="606" spans="1:12" ht="13" x14ac:dyDescent="0.15">
      <c r="A606" s="44"/>
      <c r="B606" s="11"/>
      <c r="C606" s="18"/>
      <c r="D606" s="19"/>
      <c r="E606" s="18"/>
      <c r="F606" s="35"/>
      <c r="G606" s="18"/>
      <c r="H606" s="18"/>
      <c r="I606" s="11"/>
      <c r="J606" s="42"/>
      <c r="L606" s="2"/>
    </row>
    <row r="607" spans="1:12" ht="13" x14ac:dyDescent="0.15">
      <c r="A607" s="44"/>
      <c r="B607" s="11"/>
      <c r="C607" s="18"/>
      <c r="D607" s="19"/>
      <c r="E607" s="18"/>
      <c r="F607" s="35"/>
      <c r="G607" s="18"/>
      <c r="H607" s="18"/>
      <c r="I607" s="11"/>
      <c r="J607" s="42"/>
      <c r="L607" s="2"/>
    </row>
    <row r="608" spans="1:12" ht="13" x14ac:dyDescent="0.15">
      <c r="A608" s="44"/>
      <c r="B608" s="11"/>
      <c r="C608" s="18"/>
      <c r="D608" s="19"/>
      <c r="E608" s="18"/>
      <c r="F608" s="35"/>
      <c r="G608" s="18"/>
      <c r="H608" s="18"/>
      <c r="I608" s="11"/>
      <c r="J608" s="42"/>
      <c r="L608" s="2"/>
    </row>
    <row r="609" spans="1:12" ht="13" x14ac:dyDescent="0.15">
      <c r="A609" s="44"/>
      <c r="B609" s="11"/>
      <c r="C609" s="18"/>
      <c r="D609" s="19"/>
      <c r="E609" s="18"/>
      <c r="F609" s="35"/>
      <c r="G609" s="18"/>
      <c r="H609" s="18"/>
      <c r="I609" s="11"/>
      <c r="J609" s="42"/>
      <c r="L609" s="2"/>
    </row>
    <row r="610" spans="1:12" ht="13" x14ac:dyDescent="0.15">
      <c r="A610" s="44"/>
      <c r="B610" s="11"/>
      <c r="C610" s="18"/>
      <c r="D610" s="19"/>
      <c r="E610" s="18"/>
      <c r="F610" s="35"/>
      <c r="G610" s="18"/>
      <c r="H610" s="18"/>
      <c r="I610" s="11"/>
      <c r="J610" s="42"/>
      <c r="L610" s="2"/>
    </row>
    <row r="611" spans="1:12" ht="13" x14ac:dyDescent="0.15">
      <c r="A611" s="44"/>
      <c r="B611" s="11"/>
      <c r="C611" s="18"/>
      <c r="D611" s="19"/>
      <c r="E611" s="18"/>
      <c r="F611" s="35"/>
      <c r="G611" s="18"/>
      <c r="H611" s="18"/>
      <c r="I611" s="11"/>
      <c r="J611" s="42"/>
      <c r="L611" s="2"/>
    </row>
    <row r="612" spans="1:12" ht="13" x14ac:dyDescent="0.15">
      <c r="A612" s="44"/>
      <c r="B612" s="11"/>
      <c r="C612" s="18"/>
      <c r="D612" s="19"/>
      <c r="E612" s="18"/>
      <c r="F612" s="35"/>
      <c r="G612" s="18"/>
      <c r="H612" s="18"/>
      <c r="I612" s="11"/>
      <c r="J612" s="42"/>
      <c r="L612" s="2"/>
    </row>
    <row r="613" spans="1:12" ht="13" x14ac:dyDescent="0.15">
      <c r="A613" s="44"/>
      <c r="B613" s="11"/>
      <c r="C613" s="18"/>
      <c r="D613" s="19"/>
      <c r="E613" s="18"/>
      <c r="F613" s="35"/>
      <c r="G613" s="18"/>
      <c r="H613" s="18"/>
      <c r="I613" s="11"/>
      <c r="J613" s="42"/>
      <c r="L613" s="2"/>
    </row>
    <row r="614" spans="1:12" ht="13" x14ac:dyDescent="0.15">
      <c r="A614" s="44"/>
      <c r="B614" s="11"/>
      <c r="C614" s="18"/>
      <c r="D614" s="19"/>
      <c r="E614" s="18"/>
      <c r="F614" s="35"/>
      <c r="G614" s="18"/>
      <c r="H614" s="18"/>
      <c r="I614" s="11"/>
      <c r="J614" s="42"/>
      <c r="L614" s="2"/>
    </row>
    <row r="615" spans="1:12" ht="13" x14ac:dyDescent="0.15">
      <c r="A615" s="44"/>
      <c r="B615" s="11"/>
      <c r="C615" s="18"/>
      <c r="D615" s="19"/>
      <c r="E615" s="18"/>
      <c r="F615" s="35"/>
      <c r="G615" s="18"/>
      <c r="H615" s="18"/>
      <c r="I615" s="11"/>
      <c r="J615" s="42"/>
      <c r="L615" s="2"/>
    </row>
    <row r="616" spans="1:12" ht="13" x14ac:dyDescent="0.15">
      <c r="A616" s="44"/>
      <c r="B616" s="11"/>
      <c r="C616" s="18"/>
      <c r="D616" s="19"/>
      <c r="E616" s="18"/>
      <c r="F616" s="35"/>
      <c r="G616" s="18"/>
      <c r="H616" s="18"/>
      <c r="I616" s="11"/>
      <c r="J616" s="42"/>
      <c r="L616" s="2"/>
    </row>
    <row r="617" spans="1:12" ht="13" x14ac:dyDescent="0.15">
      <c r="A617" s="44"/>
      <c r="B617" s="11"/>
      <c r="C617" s="18"/>
      <c r="D617" s="19"/>
      <c r="E617" s="18"/>
      <c r="F617" s="35"/>
      <c r="G617" s="18"/>
      <c r="H617" s="18"/>
      <c r="I617" s="11"/>
      <c r="J617" s="42"/>
      <c r="L617" s="2"/>
    </row>
    <row r="618" spans="1:12" ht="13" x14ac:dyDescent="0.15">
      <c r="A618" s="44"/>
      <c r="B618" s="11"/>
      <c r="C618" s="18"/>
      <c r="D618" s="19"/>
      <c r="E618" s="18"/>
      <c r="F618" s="35"/>
      <c r="G618" s="18"/>
      <c r="H618" s="18"/>
      <c r="I618" s="11"/>
      <c r="J618" s="42"/>
      <c r="L618" s="2"/>
    </row>
    <row r="619" spans="1:12" ht="13" x14ac:dyDescent="0.15">
      <c r="A619" s="44"/>
      <c r="B619" s="11"/>
      <c r="C619" s="18"/>
      <c r="D619" s="19"/>
      <c r="E619" s="18"/>
      <c r="F619" s="35"/>
      <c r="G619" s="18"/>
      <c r="H619" s="18"/>
      <c r="I619" s="11"/>
      <c r="J619" s="42"/>
      <c r="L619" s="2"/>
    </row>
    <row r="620" spans="1:12" ht="13" x14ac:dyDescent="0.15">
      <c r="A620" s="44"/>
      <c r="B620" s="11"/>
      <c r="C620" s="18"/>
      <c r="D620" s="19"/>
      <c r="E620" s="18"/>
      <c r="F620" s="35"/>
      <c r="G620" s="18"/>
      <c r="H620" s="18"/>
      <c r="I620" s="11"/>
      <c r="J620" s="42"/>
      <c r="L620" s="2"/>
    </row>
    <row r="621" spans="1:12" ht="13" x14ac:dyDescent="0.15">
      <c r="A621" s="44"/>
      <c r="B621" s="11"/>
      <c r="C621" s="18"/>
      <c r="D621" s="19"/>
      <c r="E621" s="18"/>
      <c r="F621" s="35"/>
      <c r="G621" s="18"/>
      <c r="H621" s="18"/>
      <c r="I621" s="11"/>
      <c r="J621" s="42"/>
      <c r="L621" s="2"/>
    </row>
    <row r="622" spans="1:12" ht="13" x14ac:dyDescent="0.15">
      <c r="A622" s="44"/>
      <c r="B622" s="11"/>
      <c r="C622" s="18"/>
      <c r="D622" s="19"/>
      <c r="E622" s="18"/>
      <c r="F622" s="35"/>
      <c r="G622" s="18"/>
      <c r="H622" s="18"/>
      <c r="I622" s="11"/>
      <c r="J622" s="42"/>
      <c r="L622" s="2"/>
    </row>
    <row r="623" spans="1:12" ht="13" x14ac:dyDescent="0.15">
      <c r="A623" s="44"/>
      <c r="B623" s="11"/>
      <c r="C623" s="18"/>
      <c r="D623" s="19"/>
      <c r="E623" s="18"/>
      <c r="F623" s="35"/>
      <c r="G623" s="18"/>
      <c r="H623" s="18"/>
      <c r="I623" s="11"/>
      <c r="J623" s="42"/>
      <c r="L623" s="2"/>
    </row>
    <row r="624" spans="1:12" ht="13" x14ac:dyDescent="0.15">
      <c r="A624" s="44"/>
      <c r="B624" s="11"/>
      <c r="C624" s="18"/>
      <c r="D624" s="19"/>
      <c r="E624" s="18"/>
      <c r="F624" s="35"/>
      <c r="G624" s="18"/>
      <c r="H624" s="18"/>
      <c r="I624" s="11"/>
      <c r="J624" s="42"/>
      <c r="L624" s="2"/>
    </row>
    <row r="625" spans="1:12" ht="13" x14ac:dyDescent="0.15">
      <c r="A625" s="44"/>
      <c r="B625" s="11"/>
      <c r="C625" s="18"/>
      <c r="D625" s="19"/>
      <c r="E625" s="18"/>
      <c r="F625" s="35"/>
      <c r="G625" s="18"/>
      <c r="H625" s="18"/>
      <c r="I625" s="11"/>
      <c r="J625" s="42"/>
      <c r="L625" s="2"/>
    </row>
    <row r="626" spans="1:12" ht="13" x14ac:dyDescent="0.15">
      <c r="A626" s="44"/>
      <c r="B626" s="11"/>
      <c r="C626" s="18"/>
      <c r="D626" s="19"/>
      <c r="E626" s="18"/>
      <c r="F626" s="35"/>
      <c r="G626" s="18"/>
      <c r="H626" s="18"/>
      <c r="I626" s="11"/>
      <c r="J626" s="42"/>
      <c r="L626" s="2"/>
    </row>
    <row r="627" spans="1:12" ht="13" x14ac:dyDescent="0.15">
      <c r="A627" s="44"/>
      <c r="B627" s="11"/>
      <c r="C627" s="18"/>
      <c r="D627" s="19"/>
      <c r="E627" s="18"/>
      <c r="F627" s="35"/>
      <c r="G627" s="18"/>
      <c r="H627" s="18"/>
      <c r="I627" s="11"/>
      <c r="J627" s="42"/>
      <c r="L627" s="2"/>
    </row>
    <row r="628" spans="1:12" ht="13" x14ac:dyDescent="0.15">
      <c r="A628" s="44"/>
      <c r="B628" s="11"/>
      <c r="C628" s="18"/>
      <c r="D628" s="19"/>
      <c r="E628" s="18"/>
      <c r="F628" s="35"/>
      <c r="G628" s="18"/>
      <c r="H628" s="18"/>
      <c r="I628" s="11"/>
      <c r="J628" s="42"/>
      <c r="L628" s="2"/>
    </row>
    <row r="629" spans="1:12" ht="13" x14ac:dyDescent="0.15">
      <c r="A629" s="44"/>
      <c r="B629" s="11"/>
      <c r="C629" s="18"/>
      <c r="D629" s="19"/>
      <c r="E629" s="18"/>
      <c r="F629" s="35"/>
      <c r="G629" s="18"/>
      <c r="H629" s="18"/>
      <c r="I629" s="11"/>
      <c r="J629" s="42"/>
      <c r="L629" s="2"/>
    </row>
    <row r="630" spans="1:12" ht="13" x14ac:dyDescent="0.15">
      <c r="A630" s="44"/>
      <c r="B630" s="11"/>
      <c r="C630" s="18"/>
      <c r="D630" s="19"/>
      <c r="E630" s="18"/>
      <c r="F630" s="35"/>
      <c r="G630" s="18"/>
      <c r="H630" s="18"/>
      <c r="I630" s="11"/>
      <c r="J630" s="42"/>
      <c r="L630" s="2"/>
    </row>
    <row r="631" spans="1:12" ht="13" x14ac:dyDescent="0.15">
      <c r="A631" s="44"/>
      <c r="B631" s="11"/>
      <c r="C631" s="18"/>
      <c r="D631" s="19"/>
      <c r="E631" s="18"/>
      <c r="F631" s="35"/>
      <c r="G631" s="18"/>
      <c r="H631" s="18"/>
      <c r="I631" s="11"/>
      <c r="J631" s="42"/>
      <c r="L631" s="2"/>
    </row>
    <row r="632" spans="1:12" ht="13" x14ac:dyDescent="0.15">
      <c r="A632" s="44"/>
      <c r="B632" s="11"/>
      <c r="C632" s="18"/>
      <c r="D632" s="19"/>
      <c r="E632" s="18"/>
      <c r="F632" s="35"/>
      <c r="G632" s="18"/>
      <c r="H632" s="18"/>
      <c r="I632" s="11"/>
      <c r="J632" s="42"/>
      <c r="L632" s="2"/>
    </row>
    <row r="633" spans="1:12" ht="13" x14ac:dyDescent="0.15">
      <c r="A633" s="44"/>
      <c r="B633" s="11"/>
      <c r="C633" s="18"/>
      <c r="D633" s="19"/>
      <c r="E633" s="18"/>
      <c r="F633" s="35"/>
      <c r="G633" s="18"/>
      <c r="H633" s="18"/>
      <c r="I633" s="11"/>
      <c r="J633" s="42"/>
      <c r="L633" s="2"/>
    </row>
    <row r="634" spans="1:12" ht="13" x14ac:dyDescent="0.15">
      <c r="A634" s="44"/>
      <c r="B634" s="11"/>
      <c r="C634" s="18"/>
      <c r="D634" s="19"/>
      <c r="E634" s="18"/>
      <c r="F634" s="35"/>
      <c r="G634" s="18"/>
      <c r="H634" s="18"/>
      <c r="I634" s="11"/>
      <c r="J634" s="42"/>
      <c r="L634" s="2"/>
    </row>
    <row r="635" spans="1:12" ht="13" x14ac:dyDescent="0.15">
      <c r="A635" s="44"/>
      <c r="B635" s="11"/>
      <c r="C635" s="18"/>
      <c r="D635" s="19"/>
      <c r="E635" s="18"/>
      <c r="F635" s="35"/>
      <c r="G635" s="18"/>
      <c r="H635" s="18"/>
      <c r="I635" s="11"/>
      <c r="J635" s="42"/>
      <c r="L635" s="2"/>
    </row>
    <row r="636" spans="1:12" ht="13" x14ac:dyDescent="0.15">
      <c r="A636" s="44"/>
      <c r="B636" s="11"/>
      <c r="C636" s="18"/>
      <c r="D636" s="19"/>
      <c r="E636" s="18"/>
      <c r="F636" s="35"/>
      <c r="G636" s="18"/>
      <c r="H636" s="18"/>
      <c r="I636" s="11"/>
      <c r="J636" s="42"/>
      <c r="L636" s="2"/>
    </row>
    <row r="637" spans="1:12" ht="13" x14ac:dyDescent="0.15">
      <c r="A637" s="44"/>
      <c r="B637" s="11"/>
      <c r="C637" s="18"/>
      <c r="D637" s="19"/>
      <c r="E637" s="18"/>
      <c r="F637" s="35"/>
      <c r="G637" s="18"/>
      <c r="H637" s="18"/>
      <c r="I637" s="11"/>
      <c r="J637" s="42"/>
      <c r="L637" s="2"/>
    </row>
    <row r="638" spans="1:12" ht="13" x14ac:dyDescent="0.15">
      <c r="A638" s="44"/>
      <c r="B638" s="11"/>
      <c r="C638" s="18"/>
      <c r="D638" s="19"/>
      <c r="E638" s="18"/>
      <c r="F638" s="35"/>
      <c r="G638" s="18"/>
      <c r="H638" s="18"/>
      <c r="I638" s="11"/>
      <c r="J638" s="42"/>
      <c r="L638" s="2"/>
    </row>
    <row r="639" spans="1:12" ht="13" x14ac:dyDescent="0.15">
      <c r="A639" s="44"/>
      <c r="B639" s="11"/>
      <c r="C639" s="18"/>
      <c r="D639" s="19"/>
      <c r="E639" s="18"/>
      <c r="F639" s="35"/>
      <c r="G639" s="18"/>
      <c r="H639" s="18"/>
      <c r="I639" s="11"/>
      <c r="J639" s="42"/>
      <c r="L639" s="2"/>
    </row>
    <row r="640" spans="1:12" ht="13" x14ac:dyDescent="0.15">
      <c r="A640" s="44"/>
      <c r="B640" s="11"/>
      <c r="C640" s="18"/>
      <c r="D640" s="19"/>
      <c r="E640" s="18"/>
      <c r="F640" s="35"/>
      <c r="G640" s="18"/>
      <c r="H640" s="18"/>
      <c r="I640" s="11"/>
      <c r="J640" s="42"/>
      <c r="L640" s="2"/>
    </row>
    <row r="641" spans="1:12" ht="13" x14ac:dyDescent="0.15">
      <c r="A641" s="44"/>
      <c r="B641" s="11"/>
      <c r="C641" s="18"/>
      <c r="D641" s="19"/>
      <c r="E641" s="18"/>
      <c r="F641" s="35"/>
      <c r="G641" s="18"/>
      <c r="H641" s="18"/>
      <c r="I641" s="11"/>
      <c r="J641" s="42"/>
      <c r="L641" s="2"/>
    </row>
    <row r="642" spans="1:12" ht="13" x14ac:dyDescent="0.15">
      <c r="A642" s="44"/>
      <c r="B642" s="11"/>
      <c r="C642" s="18"/>
      <c r="D642" s="19"/>
      <c r="E642" s="18"/>
      <c r="F642" s="35"/>
      <c r="G642" s="18"/>
      <c r="H642" s="18"/>
      <c r="I642" s="11"/>
      <c r="J642" s="42"/>
      <c r="L642" s="2"/>
    </row>
    <row r="643" spans="1:12" ht="13" x14ac:dyDescent="0.15">
      <c r="A643" s="44"/>
      <c r="B643" s="11"/>
      <c r="C643" s="18"/>
      <c r="D643" s="19"/>
      <c r="E643" s="18"/>
      <c r="F643" s="35"/>
      <c r="G643" s="18"/>
      <c r="H643" s="18"/>
      <c r="I643" s="11"/>
      <c r="J643" s="42"/>
      <c r="L643" s="2"/>
    </row>
    <row r="644" spans="1:12" ht="13" x14ac:dyDescent="0.15">
      <c r="A644" s="44"/>
      <c r="B644" s="11"/>
      <c r="C644" s="18"/>
      <c r="D644" s="19"/>
      <c r="E644" s="18"/>
      <c r="F644" s="35"/>
      <c r="G644" s="18"/>
      <c r="H644" s="18"/>
      <c r="I644" s="11"/>
      <c r="J644" s="42"/>
      <c r="L644" s="2"/>
    </row>
    <row r="645" spans="1:12" ht="13" x14ac:dyDescent="0.15">
      <c r="A645" s="44"/>
      <c r="B645" s="11"/>
      <c r="C645" s="18"/>
      <c r="D645" s="19"/>
      <c r="E645" s="18"/>
      <c r="F645" s="35"/>
      <c r="G645" s="18"/>
      <c r="H645" s="18"/>
      <c r="I645" s="11"/>
      <c r="J645" s="42"/>
      <c r="L645" s="2"/>
    </row>
    <row r="646" spans="1:12" ht="13" x14ac:dyDescent="0.15">
      <c r="A646" s="44"/>
      <c r="B646" s="11"/>
      <c r="C646" s="18"/>
      <c r="D646" s="19"/>
      <c r="E646" s="18"/>
      <c r="F646" s="35"/>
      <c r="G646" s="18"/>
      <c r="H646" s="18"/>
      <c r="I646" s="11"/>
      <c r="J646" s="42"/>
      <c r="L646" s="2"/>
    </row>
    <row r="647" spans="1:12" ht="13" x14ac:dyDescent="0.15">
      <c r="A647" s="44"/>
      <c r="B647" s="11"/>
      <c r="C647" s="18"/>
      <c r="D647" s="19"/>
      <c r="E647" s="18"/>
      <c r="F647" s="35"/>
      <c r="G647" s="18"/>
      <c r="H647" s="18"/>
      <c r="I647" s="11"/>
      <c r="J647" s="42"/>
      <c r="L647" s="2"/>
    </row>
    <row r="648" spans="1:12" ht="13" x14ac:dyDescent="0.15">
      <c r="A648" s="44"/>
      <c r="B648" s="11"/>
      <c r="C648" s="18"/>
      <c r="D648" s="19"/>
      <c r="E648" s="18"/>
      <c r="F648" s="35"/>
      <c r="G648" s="18"/>
      <c r="H648" s="18"/>
      <c r="I648" s="11"/>
      <c r="J648" s="42"/>
      <c r="L648" s="2"/>
    </row>
    <row r="649" spans="1:12" ht="13" x14ac:dyDescent="0.15">
      <c r="A649" s="44"/>
      <c r="B649" s="11"/>
      <c r="C649" s="18"/>
      <c r="D649" s="19"/>
      <c r="E649" s="18"/>
      <c r="F649" s="35"/>
      <c r="G649" s="18"/>
      <c r="H649" s="18"/>
      <c r="I649" s="11"/>
      <c r="J649" s="42"/>
      <c r="L649" s="2"/>
    </row>
    <row r="650" spans="1:12" ht="13" x14ac:dyDescent="0.15">
      <c r="A650" s="44"/>
      <c r="B650" s="11"/>
      <c r="C650" s="18"/>
      <c r="D650" s="19"/>
      <c r="E650" s="18"/>
      <c r="F650" s="35"/>
      <c r="G650" s="18"/>
      <c r="H650" s="18"/>
      <c r="I650" s="11"/>
      <c r="J650" s="42"/>
      <c r="L650" s="2"/>
    </row>
    <row r="651" spans="1:12" ht="13" x14ac:dyDescent="0.15">
      <c r="A651" s="44"/>
      <c r="B651" s="11"/>
      <c r="C651" s="18"/>
      <c r="D651" s="19"/>
      <c r="E651" s="18"/>
      <c r="F651" s="35"/>
      <c r="G651" s="18"/>
      <c r="H651" s="18"/>
      <c r="I651" s="11"/>
      <c r="J651" s="42"/>
      <c r="L651" s="2"/>
    </row>
    <row r="652" spans="1:12" ht="13" x14ac:dyDescent="0.15">
      <c r="A652" s="44"/>
      <c r="B652" s="11"/>
      <c r="C652" s="18"/>
      <c r="D652" s="19"/>
      <c r="E652" s="18"/>
      <c r="F652" s="35"/>
      <c r="G652" s="18"/>
      <c r="H652" s="18"/>
      <c r="I652" s="11"/>
      <c r="J652" s="42"/>
      <c r="L652" s="2"/>
    </row>
    <row r="653" spans="1:12" ht="13" x14ac:dyDescent="0.15">
      <c r="A653" s="44"/>
      <c r="B653" s="11"/>
      <c r="C653" s="18"/>
      <c r="D653" s="19"/>
      <c r="E653" s="18"/>
      <c r="F653" s="35"/>
      <c r="G653" s="18"/>
      <c r="H653" s="18"/>
      <c r="I653" s="11"/>
      <c r="J653" s="42"/>
      <c r="L653" s="2"/>
    </row>
    <row r="654" spans="1:12" ht="13" x14ac:dyDescent="0.15">
      <c r="A654" s="44"/>
      <c r="B654" s="11"/>
      <c r="C654" s="18"/>
      <c r="D654" s="19"/>
      <c r="E654" s="18"/>
      <c r="F654" s="35"/>
      <c r="G654" s="18"/>
      <c r="H654" s="18"/>
      <c r="I654" s="11"/>
      <c r="J654" s="42"/>
      <c r="L654" s="2"/>
    </row>
    <row r="655" spans="1:12" ht="13" x14ac:dyDescent="0.15">
      <c r="A655" s="44"/>
      <c r="B655" s="11"/>
      <c r="C655" s="18"/>
      <c r="D655" s="19"/>
      <c r="E655" s="18"/>
      <c r="F655" s="35"/>
      <c r="G655" s="18"/>
      <c r="H655" s="18"/>
      <c r="I655" s="11"/>
      <c r="J655" s="42"/>
      <c r="L655" s="2"/>
    </row>
    <row r="656" spans="1:12" ht="13" x14ac:dyDescent="0.15">
      <c r="A656" s="44"/>
      <c r="B656" s="11"/>
      <c r="C656" s="18"/>
      <c r="D656" s="19"/>
      <c r="E656" s="18"/>
      <c r="F656" s="35"/>
      <c r="G656" s="18"/>
      <c r="H656" s="18"/>
      <c r="I656" s="11"/>
      <c r="J656" s="42"/>
      <c r="L656" s="2"/>
    </row>
    <row r="657" spans="1:12" ht="13" x14ac:dyDescent="0.15">
      <c r="A657" s="44"/>
      <c r="B657" s="11"/>
      <c r="C657" s="18"/>
      <c r="D657" s="19"/>
      <c r="E657" s="18"/>
      <c r="F657" s="35"/>
      <c r="G657" s="18"/>
      <c r="H657" s="18"/>
      <c r="I657" s="11"/>
      <c r="J657" s="42"/>
      <c r="L657" s="2"/>
    </row>
    <row r="658" spans="1:12" ht="13" x14ac:dyDescent="0.15">
      <c r="A658" s="44"/>
      <c r="B658" s="11"/>
      <c r="C658" s="18"/>
      <c r="D658" s="19"/>
      <c r="E658" s="18"/>
      <c r="F658" s="35"/>
      <c r="G658" s="18"/>
      <c r="H658" s="18"/>
      <c r="I658" s="11"/>
      <c r="J658" s="42"/>
      <c r="L658" s="2"/>
    </row>
    <row r="659" spans="1:12" ht="13" x14ac:dyDescent="0.15">
      <c r="A659" s="44"/>
      <c r="B659" s="11"/>
      <c r="C659" s="18"/>
      <c r="D659" s="19"/>
      <c r="E659" s="18"/>
      <c r="F659" s="35"/>
      <c r="G659" s="18"/>
      <c r="H659" s="18"/>
      <c r="I659" s="11"/>
      <c r="J659" s="42"/>
      <c r="L659" s="2"/>
    </row>
    <row r="660" spans="1:12" ht="13" x14ac:dyDescent="0.15">
      <c r="A660" s="44"/>
      <c r="B660" s="11"/>
      <c r="C660" s="18"/>
      <c r="D660" s="19"/>
      <c r="E660" s="18"/>
      <c r="F660" s="35"/>
      <c r="G660" s="18"/>
      <c r="H660" s="18"/>
      <c r="I660" s="11"/>
      <c r="J660" s="42"/>
      <c r="L660" s="2"/>
    </row>
    <row r="661" spans="1:12" ht="13" x14ac:dyDescent="0.15">
      <c r="A661" s="44"/>
      <c r="B661" s="11"/>
      <c r="C661" s="18"/>
      <c r="D661" s="19"/>
      <c r="E661" s="18"/>
      <c r="F661" s="35"/>
      <c r="G661" s="18"/>
      <c r="H661" s="18"/>
      <c r="I661" s="11"/>
      <c r="J661" s="42"/>
      <c r="L661" s="2"/>
    </row>
    <row r="662" spans="1:12" ht="13" x14ac:dyDescent="0.15">
      <c r="A662" s="44"/>
      <c r="B662" s="11"/>
      <c r="C662" s="18"/>
      <c r="D662" s="19"/>
      <c r="E662" s="18"/>
      <c r="F662" s="35"/>
      <c r="G662" s="18"/>
      <c r="H662" s="18"/>
      <c r="I662" s="11"/>
      <c r="J662" s="42"/>
      <c r="L662" s="2"/>
    </row>
    <row r="663" spans="1:12" ht="13" x14ac:dyDescent="0.15">
      <c r="A663" s="44"/>
      <c r="B663" s="11"/>
      <c r="C663" s="18"/>
      <c r="D663" s="19"/>
      <c r="E663" s="18"/>
      <c r="F663" s="35"/>
      <c r="G663" s="18"/>
      <c r="H663" s="18"/>
      <c r="I663" s="11"/>
      <c r="J663" s="42"/>
      <c r="L663" s="2"/>
    </row>
    <row r="664" spans="1:12" ht="13" x14ac:dyDescent="0.15">
      <c r="A664" s="44"/>
      <c r="B664" s="11"/>
      <c r="C664" s="18"/>
      <c r="D664" s="19"/>
      <c r="E664" s="18"/>
      <c r="F664" s="35"/>
      <c r="G664" s="18"/>
      <c r="H664" s="18"/>
      <c r="I664" s="11"/>
      <c r="J664" s="42"/>
      <c r="L664" s="2"/>
    </row>
    <row r="665" spans="1:12" ht="13" x14ac:dyDescent="0.15">
      <c r="A665" s="44"/>
      <c r="B665" s="11"/>
      <c r="C665" s="18"/>
      <c r="D665" s="19"/>
      <c r="E665" s="18"/>
      <c r="F665" s="35"/>
      <c r="G665" s="18"/>
      <c r="H665" s="18"/>
      <c r="I665" s="11"/>
      <c r="J665" s="42"/>
      <c r="L665" s="2"/>
    </row>
    <row r="666" spans="1:12" ht="13" x14ac:dyDescent="0.15">
      <c r="A666" s="44"/>
      <c r="B666" s="11"/>
      <c r="C666" s="18"/>
      <c r="D666" s="19"/>
      <c r="E666" s="18"/>
      <c r="F666" s="35"/>
      <c r="G666" s="18"/>
      <c r="H666" s="18"/>
      <c r="I666" s="11"/>
      <c r="J666" s="42"/>
      <c r="L666" s="2"/>
    </row>
    <row r="667" spans="1:12" ht="13" x14ac:dyDescent="0.15">
      <c r="A667" s="44"/>
      <c r="B667" s="11"/>
      <c r="C667" s="18"/>
      <c r="D667" s="19"/>
      <c r="E667" s="18"/>
      <c r="F667" s="35"/>
      <c r="G667" s="18"/>
      <c r="H667" s="18"/>
      <c r="I667" s="11"/>
      <c r="J667" s="42"/>
      <c r="L667" s="2"/>
    </row>
    <row r="668" spans="1:12" ht="13" x14ac:dyDescent="0.15">
      <c r="A668" s="44"/>
      <c r="B668" s="11"/>
      <c r="C668" s="18"/>
      <c r="D668" s="19"/>
      <c r="E668" s="18"/>
      <c r="F668" s="35"/>
      <c r="G668" s="18"/>
      <c r="H668" s="18"/>
      <c r="I668" s="11"/>
      <c r="J668" s="42"/>
      <c r="L668" s="2"/>
    </row>
    <row r="669" spans="1:12" ht="13" x14ac:dyDescent="0.15">
      <c r="A669" s="44"/>
      <c r="B669" s="11"/>
      <c r="C669" s="18"/>
      <c r="D669" s="19"/>
      <c r="E669" s="18"/>
      <c r="F669" s="35"/>
      <c r="G669" s="18"/>
      <c r="H669" s="18"/>
      <c r="I669" s="11"/>
      <c r="J669" s="42"/>
      <c r="L669" s="2"/>
    </row>
    <row r="670" spans="1:12" ht="13" x14ac:dyDescent="0.15">
      <c r="A670" s="44"/>
      <c r="B670" s="11"/>
      <c r="C670" s="18"/>
      <c r="D670" s="19"/>
      <c r="E670" s="18"/>
      <c r="F670" s="35"/>
      <c r="G670" s="18"/>
      <c r="H670" s="18"/>
      <c r="I670" s="11"/>
      <c r="J670" s="42"/>
      <c r="L670" s="2"/>
    </row>
    <row r="671" spans="1:12" ht="13" x14ac:dyDescent="0.15">
      <c r="A671" s="44"/>
      <c r="B671" s="11"/>
      <c r="C671" s="18"/>
      <c r="D671" s="19"/>
      <c r="E671" s="18"/>
      <c r="F671" s="35"/>
      <c r="G671" s="18"/>
      <c r="H671" s="18"/>
      <c r="I671" s="11"/>
      <c r="J671" s="42"/>
      <c r="L671" s="2"/>
    </row>
    <row r="672" spans="1:12" ht="13" x14ac:dyDescent="0.15">
      <c r="A672" s="44"/>
      <c r="B672" s="11"/>
      <c r="C672" s="18"/>
      <c r="D672" s="19"/>
      <c r="E672" s="18"/>
      <c r="F672" s="35"/>
      <c r="G672" s="18"/>
      <c r="H672" s="18"/>
      <c r="I672" s="11"/>
      <c r="J672" s="42"/>
      <c r="L672" s="2"/>
    </row>
    <row r="673" spans="1:12" ht="13" x14ac:dyDescent="0.15">
      <c r="A673" s="44"/>
      <c r="B673" s="11"/>
      <c r="C673" s="18"/>
      <c r="D673" s="19"/>
      <c r="E673" s="18"/>
      <c r="F673" s="35"/>
      <c r="G673" s="18"/>
      <c r="H673" s="18"/>
      <c r="I673" s="11"/>
      <c r="J673" s="42"/>
      <c r="L673" s="2"/>
    </row>
    <row r="674" spans="1:12" ht="13" x14ac:dyDescent="0.15">
      <c r="A674" s="44"/>
      <c r="B674" s="11"/>
      <c r="C674" s="18"/>
      <c r="D674" s="19"/>
      <c r="E674" s="18"/>
      <c r="F674" s="35"/>
      <c r="G674" s="18"/>
      <c r="H674" s="18"/>
      <c r="I674" s="11"/>
      <c r="J674" s="42"/>
      <c r="L674" s="2"/>
    </row>
    <row r="675" spans="1:12" ht="13" x14ac:dyDescent="0.15">
      <c r="A675" s="44"/>
      <c r="B675" s="11"/>
      <c r="C675" s="18"/>
      <c r="D675" s="19"/>
      <c r="E675" s="18"/>
      <c r="F675" s="35"/>
      <c r="G675" s="18"/>
      <c r="H675" s="18"/>
      <c r="I675" s="11"/>
      <c r="J675" s="42"/>
      <c r="L675" s="2"/>
    </row>
    <row r="676" spans="1:12" ht="13" x14ac:dyDescent="0.15">
      <c r="A676" s="44"/>
      <c r="B676" s="11"/>
      <c r="C676" s="18"/>
      <c r="D676" s="19"/>
      <c r="E676" s="18"/>
      <c r="F676" s="35"/>
      <c r="G676" s="18"/>
      <c r="H676" s="18"/>
      <c r="I676" s="11"/>
      <c r="J676" s="42"/>
      <c r="L676" s="2"/>
    </row>
    <row r="677" spans="1:12" ht="13" x14ac:dyDescent="0.15">
      <c r="A677" s="44"/>
      <c r="B677" s="11"/>
      <c r="C677" s="18"/>
      <c r="D677" s="19"/>
      <c r="E677" s="18"/>
      <c r="F677" s="35"/>
      <c r="G677" s="18"/>
      <c r="H677" s="18"/>
      <c r="I677" s="11"/>
      <c r="J677" s="42"/>
      <c r="L677" s="2"/>
    </row>
    <row r="678" spans="1:12" ht="13" x14ac:dyDescent="0.15">
      <c r="A678" s="44"/>
      <c r="B678" s="11"/>
      <c r="C678" s="18"/>
      <c r="D678" s="19"/>
      <c r="E678" s="18"/>
      <c r="F678" s="35"/>
      <c r="G678" s="18"/>
      <c r="H678" s="18"/>
      <c r="I678" s="11"/>
      <c r="J678" s="42"/>
      <c r="L678" s="2"/>
    </row>
    <row r="679" spans="1:12" ht="13" x14ac:dyDescent="0.15">
      <c r="A679" s="44"/>
      <c r="B679" s="11"/>
      <c r="C679" s="18"/>
      <c r="D679" s="19"/>
      <c r="E679" s="18"/>
      <c r="F679" s="35"/>
      <c r="G679" s="18"/>
      <c r="H679" s="18"/>
      <c r="I679" s="11"/>
      <c r="J679" s="42"/>
      <c r="L679" s="2"/>
    </row>
    <row r="680" spans="1:12" ht="13" x14ac:dyDescent="0.15">
      <c r="A680" s="44"/>
      <c r="B680" s="11"/>
      <c r="C680" s="18"/>
      <c r="D680" s="19"/>
      <c r="E680" s="18"/>
      <c r="F680" s="35"/>
      <c r="G680" s="18"/>
      <c r="H680" s="18"/>
      <c r="I680" s="11"/>
      <c r="J680" s="42"/>
      <c r="L680" s="2"/>
    </row>
    <row r="681" spans="1:12" ht="13" x14ac:dyDescent="0.15">
      <c r="A681" s="44"/>
      <c r="B681" s="11"/>
      <c r="C681" s="18"/>
      <c r="D681" s="19"/>
      <c r="E681" s="18"/>
      <c r="F681" s="35"/>
      <c r="G681" s="18"/>
      <c r="H681" s="18"/>
      <c r="I681" s="11"/>
      <c r="J681" s="42"/>
      <c r="L681" s="2"/>
    </row>
    <row r="682" spans="1:12" ht="13" x14ac:dyDescent="0.15">
      <c r="A682" s="44"/>
      <c r="B682" s="11"/>
      <c r="C682" s="18"/>
      <c r="D682" s="19"/>
      <c r="E682" s="18"/>
      <c r="F682" s="35"/>
      <c r="G682" s="18"/>
      <c r="H682" s="18"/>
      <c r="I682" s="11"/>
      <c r="J682" s="42"/>
      <c r="L682" s="2"/>
    </row>
    <row r="683" spans="1:12" ht="13" x14ac:dyDescent="0.15">
      <c r="A683" s="44"/>
      <c r="B683" s="11"/>
      <c r="C683" s="18"/>
      <c r="D683" s="19"/>
      <c r="E683" s="18"/>
      <c r="F683" s="35"/>
      <c r="G683" s="18"/>
      <c r="H683" s="18"/>
      <c r="I683" s="11"/>
      <c r="J683" s="42"/>
      <c r="L683" s="2"/>
    </row>
    <row r="684" spans="1:12" ht="13" x14ac:dyDescent="0.15">
      <c r="A684" s="44"/>
      <c r="B684" s="11"/>
      <c r="C684" s="18"/>
      <c r="D684" s="19"/>
      <c r="E684" s="18"/>
      <c r="F684" s="35"/>
      <c r="G684" s="18"/>
      <c r="H684" s="18"/>
      <c r="I684" s="11"/>
      <c r="J684" s="42"/>
      <c r="L684" s="2"/>
    </row>
    <row r="685" spans="1:12" ht="13" x14ac:dyDescent="0.15">
      <c r="A685" s="44"/>
      <c r="B685" s="11"/>
      <c r="C685" s="18"/>
      <c r="D685" s="19"/>
      <c r="E685" s="18"/>
      <c r="F685" s="35"/>
      <c r="G685" s="18"/>
      <c r="H685" s="18"/>
      <c r="I685" s="11"/>
      <c r="J685" s="42"/>
      <c r="L685" s="2"/>
    </row>
    <row r="686" spans="1:12" ht="13" x14ac:dyDescent="0.15">
      <c r="A686" s="44"/>
      <c r="B686" s="11"/>
      <c r="C686" s="18"/>
      <c r="D686" s="19"/>
      <c r="E686" s="18"/>
      <c r="F686" s="35"/>
      <c r="G686" s="18"/>
      <c r="H686" s="18"/>
      <c r="I686" s="11"/>
      <c r="J686" s="42"/>
      <c r="L686" s="2"/>
    </row>
    <row r="687" spans="1:12" ht="13" x14ac:dyDescent="0.15">
      <c r="A687" s="44"/>
      <c r="B687" s="11"/>
      <c r="C687" s="18"/>
      <c r="D687" s="19"/>
      <c r="E687" s="18"/>
      <c r="F687" s="35"/>
      <c r="G687" s="18"/>
      <c r="H687" s="18"/>
      <c r="I687" s="11"/>
      <c r="J687" s="42"/>
      <c r="L687" s="2"/>
    </row>
    <row r="688" spans="1:12" ht="13" x14ac:dyDescent="0.15">
      <c r="A688" s="44"/>
      <c r="B688" s="11"/>
      <c r="C688" s="18"/>
      <c r="D688" s="19"/>
      <c r="E688" s="18"/>
      <c r="F688" s="35"/>
      <c r="G688" s="18"/>
      <c r="H688" s="18"/>
      <c r="I688" s="11"/>
      <c r="J688" s="42"/>
      <c r="L688" s="2"/>
    </row>
    <row r="689" spans="1:12" ht="13" x14ac:dyDescent="0.15">
      <c r="A689" s="44"/>
      <c r="B689" s="11"/>
      <c r="C689" s="18"/>
      <c r="D689" s="19"/>
      <c r="E689" s="18"/>
      <c r="F689" s="35"/>
      <c r="G689" s="18"/>
      <c r="H689" s="18"/>
      <c r="I689" s="11"/>
      <c r="J689" s="42"/>
      <c r="L689" s="2"/>
    </row>
    <row r="690" spans="1:12" ht="13" x14ac:dyDescent="0.15">
      <c r="A690" s="44"/>
      <c r="B690" s="11"/>
      <c r="C690" s="18"/>
      <c r="D690" s="19"/>
      <c r="E690" s="18"/>
      <c r="F690" s="35"/>
      <c r="G690" s="18"/>
      <c r="H690" s="18"/>
      <c r="I690" s="11"/>
      <c r="J690" s="42"/>
      <c r="L690" s="2"/>
    </row>
    <row r="691" spans="1:12" ht="13" x14ac:dyDescent="0.15">
      <c r="A691" s="44"/>
      <c r="B691" s="11"/>
      <c r="C691" s="18"/>
      <c r="D691" s="19"/>
      <c r="E691" s="18"/>
      <c r="F691" s="35"/>
      <c r="G691" s="18"/>
      <c r="H691" s="18"/>
      <c r="I691" s="11"/>
      <c r="J691" s="42"/>
      <c r="L691" s="2"/>
    </row>
    <row r="692" spans="1:12" ht="13" x14ac:dyDescent="0.15">
      <c r="A692" s="44"/>
      <c r="B692" s="11"/>
      <c r="C692" s="18"/>
      <c r="D692" s="19"/>
      <c r="E692" s="18"/>
      <c r="F692" s="35"/>
      <c r="G692" s="18"/>
      <c r="H692" s="18"/>
      <c r="I692" s="11"/>
      <c r="J692" s="42"/>
      <c r="L692" s="2"/>
    </row>
    <row r="693" spans="1:12" ht="13" x14ac:dyDescent="0.15">
      <c r="A693" s="44"/>
      <c r="B693" s="11"/>
      <c r="C693" s="18"/>
      <c r="D693" s="19"/>
      <c r="E693" s="18"/>
      <c r="F693" s="35"/>
      <c r="G693" s="18"/>
      <c r="H693" s="18"/>
      <c r="I693" s="11"/>
      <c r="J693" s="42"/>
      <c r="L693" s="2"/>
    </row>
    <row r="694" spans="1:12" ht="13" x14ac:dyDescent="0.15">
      <c r="A694" s="44"/>
      <c r="B694" s="11"/>
      <c r="C694" s="18"/>
      <c r="D694" s="19"/>
      <c r="E694" s="18"/>
      <c r="F694" s="35"/>
      <c r="G694" s="18"/>
      <c r="H694" s="18"/>
      <c r="I694" s="11"/>
      <c r="J694" s="42"/>
      <c r="L694" s="2"/>
    </row>
    <row r="695" spans="1:12" ht="13" x14ac:dyDescent="0.15">
      <c r="A695" s="44"/>
      <c r="B695" s="11"/>
      <c r="C695" s="18"/>
      <c r="D695" s="19"/>
      <c r="E695" s="18"/>
      <c r="F695" s="35"/>
      <c r="G695" s="18"/>
      <c r="H695" s="18"/>
      <c r="I695" s="11"/>
      <c r="J695" s="42"/>
      <c r="L695" s="2"/>
    </row>
    <row r="696" spans="1:12" ht="13" x14ac:dyDescent="0.15">
      <c r="A696" s="44"/>
      <c r="B696" s="11"/>
      <c r="C696" s="18"/>
      <c r="D696" s="19"/>
      <c r="E696" s="18"/>
      <c r="F696" s="35"/>
      <c r="G696" s="18"/>
      <c r="H696" s="18"/>
      <c r="I696" s="11"/>
      <c r="J696" s="42"/>
      <c r="L696" s="2"/>
    </row>
    <row r="697" spans="1:12" ht="13" x14ac:dyDescent="0.15">
      <c r="A697" s="44"/>
      <c r="B697" s="11"/>
      <c r="C697" s="18"/>
      <c r="D697" s="19"/>
      <c r="E697" s="18"/>
      <c r="F697" s="35"/>
      <c r="G697" s="18"/>
      <c r="H697" s="18"/>
      <c r="I697" s="11"/>
      <c r="J697" s="42"/>
      <c r="L697" s="2"/>
    </row>
    <row r="698" spans="1:12" ht="13" x14ac:dyDescent="0.15">
      <c r="A698" s="44"/>
      <c r="B698" s="11"/>
      <c r="C698" s="18"/>
      <c r="D698" s="19"/>
      <c r="E698" s="18"/>
      <c r="F698" s="35"/>
      <c r="G698" s="18"/>
      <c r="H698" s="18"/>
      <c r="I698" s="11"/>
      <c r="J698" s="42"/>
      <c r="L698" s="2"/>
    </row>
    <row r="699" spans="1:12" ht="13" x14ac:dyDescent="0.15">
      <c r="A699" s="44"/>
      <c r="B699" s="11"/>
      <c r="C699" s="18"/>
      <c r="D699" s="19"/>
      <c r="E699" s="18"/>
      <c r="F699" s="35"/>
      <c r="G699" s="18"/>
      <c r="H699" s="18"/>
      <c r="I699" s="11"/>
      <c r="J699" s="42"/>
      <c r="L699" s="2"/>
    </row>
    <row r="700" spans="1:12" ht="13" x14ac:dyDescent="0.15">
      <c r="A700" s="44"/>
      <c r="B700" s="11"/>
      <c r="C700" s="18"/>
      <c r="D700" s="19"/>
      <c r="E700" s="18"/>
      <c r="F700" s="35"/>
      <c r="G700" s="18"/>
      <c r="H700" s="18"/>
      <c r="I700" s="11"/>
      <c r="J700" s="42"/>
      <c r="L700" s="2"/>
    </row>
    <row r="701" spans="1:12" ht="13" x14ac:dyDescent="0.15">
      <c r="A701" s="44"/>
      <c r="B701" s="11"/>
      <c r="C701" s="18"/>
      <c r="D701" s="19"/>
      <c r="E701" s="18"/>
      <c r="F701" s="35"/>
      <c r="G701" s="18"/>
      <c r="H701" s="18"/>
      <c r="I701" s="11"/>
      <c r="J701" s="42"/>
      <c r="L701" s="2"/>
    </row>
    <row r="702" spans="1:12" ht="13" x14ac:dyDescent="0.15">
      <c r="A702" s="44"/>
      <c r="B702" s="11"/>
      <c r="C702" s="18"/>
      <c r="D702" s="19"/>
      <c r="E702" s="18"/>
      <c r="F702" s="35"/>
      <c r="G702" s="18"/>
      <c r="H702" s="18"/>
      <c r="I702" s="11"/>
      <c r="J702" s="42"/>
      <c r="L702" s="2"/>
    </row>
    <row r="703" spans="1:12" ht="13" x14ac:dyDescent="0.15">
      <c r="A703" s="44"/>
      <c r="B703" s="11"/>
      <c r="C703" s="18"/>
      <c r="D703" s="19"/>
      <c r="E703" s="18"/>
      <c r="F703" s="35"/>
      <c r="G703" s="18"/>
      <c r="H703" s="18"/>
      <c r="I703" s="11"/>
      <c r="J703" s="42"/>
      <c r="L703" s="2"/>
    </row>
    <row r="704" spans="1:12" ht="13" x14ac:dyDescent="0.15">
      <c r="A704" s="44"/>
      <c r="B704" s="11"/>
      <c r="C704" s="18"/>
      <c r="D704" s="19"/>
      <c r="E704" s="18"/>
      <c r="F704" s="35"/>
      <c r="G704" s="18"/>
      <c r="H704" s="18"/>
      <c r="I704" s="11"/>
      <c r="J704" s="42"/>
      <c r="L704" s="2"/>
    </row>
    <row r="705" spans="1:12" ht="13" x14ac:dyDescent="0.15">
      <c r="A705" s="44"/>
      <c r="B705" s="11"/>
      <c r="C705" s="18"/>
      <c r="D705" s="19"/>
      <c r="E705" s="18"/>
      <c r="F705" s="35"/>
      <c r="G705" s="18"/>
      <c r="H705" s="18"/>
      <c r="I705" s="11"/>
      <c r="J705" s="42"/>
      <c r="L705" s="2"/>
    </row>
    <row r="706" spans="1:12" ht="13" x14ac:dyDescent="0.15">
      <c r="A706" s="44"/>
      <c r="B706" s="11"/>
      <c r="C706" s="18"/>
      <c r="D706" s="19"/>
      <c r="E706" s="18"/>
      <c r="F706" s="35"/>
      <c r="G706" s="18"/>
      <c r="H706" s="18"/>
      <c r="I706" s="11"/>
      <c r="J706" s="42"/>
      <c r="L706" s="2"/>
    </row>
    <row r="707" spans="1:12" ht="13" x14ac:dyDescent="0.15">
      <c r="A707" s="44"/>
      <c r="B707" s="11"/>
      <c r="C707" s="18"/>
      <c r="D707" s="19"/>
      <c r="E707" s="18"/>
      <c r="F707" s="35"/>
      <c r="G707" s="18"/>
      <c r="H707" s="18"/>
      <c r="I707" s="11"/>
      <c r="J707" s="42"/>
      <c r="L707" s="2"/>
    </row>
    <row r="708" spans="1:12" ht="13" x14ac:dyDescent="0.15">
      <c r="A708" s="44"/>
      <c r="B708" s="11"/>
      <c r="C708" s="18"/>
      <c r="D708" s="19"/>
      <c r="E708" s="18"/>
      <c r="F708" s="35"/>
      <c r="G708" s="18"/>
      <c r="H708" s="18"/>
      <c r="I708" s="11"/>
      <c r="J708" s="42"/>
      <c r="L708" s="2"/>
    </row>
    <row r="709" spans="1:12" ht="13" x14ac:dyDescent="0.15">
      <c r="A709" s="44"/>
      <c r="B709" s="11"/>
      <c r="C709" s="18"/>
      <c r="D709" s="19"/>
      <c r="E709" s="18"/>
      <c r="F709" s="35"/>
      <c r="G709" s="18"/>
      <c r="H709" s="18"/>
      <c r="I709" s="11"/>
      <c r="J709" s="42"/>
      <c r="L709" s="2"/>
    </row>
    <row r="710" spans="1:12" ht="13" x14ac:dyDescent="0.15">
      <c r="A710" s="44"/>
      <c r="B710" s="11"/>
      <c r="C710" s="18"/>
      <c r="D710" s="19"/>
      <c r="E710" s="18"/>
      <c r="F710" s="35"/>
      <c r="G710" s="18"/>
      <c r="H710" s="18"/>
      <c r="I710" s="11"/>
      <c r="J710" s="42"/>
      <c r="L710" s="2"/>
    </row>
    <row r="711" spans="1:12" ht="13" x14ac:dyDescent="0.15">
      <c r="A711" s="44"/>
      <c r="B711" s="11"/>
      <c r="C711" s="18"/>
      <c r="D711" s="19"/>
      <c r="E711" s="18"/>
      <c r="F711" s="35"/>
      <c r="G711" s="18"/>
      <c r="H711" s="18"/>
      <c r="I711" s="11"/>
      <c r="J711" s="42"/>
      <c r="L711" s="2"/>
    </row>
    <row r="712" spans="1:12" ht="13" x14ac:dyDescent="0.15">
      <c r="A712" s="44"/>
      <c r="B712" s="11"/>
      <c r="C712" s="18"/>
      <c r="D712" s="19"/>
      <c r="E712" s="18"/>
      <c r="F712" s="35"/>
      <c r="G712" s="18"/>
      <c r="H712" s="18"/>
      <c r="I712" s="11"/>
      <c r="J712" s="42"/>
      <c r="L712" s="2"/>
    </row>
    <row r="713" spans="1:12" ht="13" x14ac:dyDescent="0.15">
      <c r="A713" s="44"/>
      <c r="B713" s="11"/>
      <c r="C713" s="18"/>
      <c r="D713" s="19"/>
      <c r="E713" s="18"/>
      <c r="F713" s="35"/>
      <c r="G713" s="18"/>
      <c r="H713" s="18"/>
      <c r="I713" s="11"/>
      <c r="J713" s="42"/>
      <c r="L713" s="2"/>
    </row>
    <row r="714" spans="1:12" ht="13" x14ac:dyDescent="0.15">
      <c r="A714" s="44"/>
      <c r="B714" s="11"/>
      <c r="C714" s="18"/>
      <c r="D714" s="19"/>
      <c r="E714" s="18"/>
      <c r="F714" s="35"/>
      <c r="G714" s="18"/>
      <c r="H714" s="18"/>
      <c r="I714" s="11"/>
      <c r="J714" s="42"/>
      <c r="L714" s="2"/>
    </row>
    <row r="715" spans="1:12" ht="13" x14ac:dyDescent="0.15">
      <c r="A715" s="44"/>
      <c r="B715" s="11"/>
      <c r="C715" s="18"/>
      <c r="D715" s="19"/>
      <c r="E715" s="18"/>
      <c r="F715" s="35"/>
      <c r="G715" s="18"/>
      <c r="H715" s="18"/>
      <c r="I715" s="11"/>
      <c r="J715" s="42"/>
      <c r="L715" s="2"/>
    </row>
    <row r="716" spans="1:12" ht="13" x14ac:dyDescent="0.15">
      <c r="A716" s="44"/>
      <c r="B716" s="11"/>
      <c r="C716" s="18"/>
      <c r="D716" s="19"/>
      <c r="E716" s="18"/>
      <c r="F716" s="35"/>
      <c r="G716" s="18"/>
      <c r="H716" s="18"/>
      <c r="I716" s="11"/>
      <c r="J716" s="42"/>
      <c r="L716" s="2"/>
    </row>
    <row r="717" spans="1:12" ht="13" x14ac:dyDescent="0.15">
      <c r="A717" s="44"/>
      <c r="B717" s="11"/>
      <c r="C717" s="18"/>
      <c r="D717" s="19"/>
      <c r="E717" s="18"/>
      <c r="F717" s="35"/>
      <c r="G717" s="18"/>
      <c r="H717" s="18"/>
      <c r="I717" s="11"/>
      <c r="J717" s="42"/>
      <c r="L717" s="2"/>
    </row>
    <row r="718" spans="1:12" ht="13" x14ac:dyDescent="0.15">
      <c r="A718" s="44"/>
      <c r="B718" s="11"/>
      <c r="C718" s="18"/>
      <c r="D718" s="19"/>
      <c r="E718" s="18"/>
      <c r="F718" s="35"/>
      <c r="G718" s="18"/>
      <c r="H718" s="18"/>
      <c r="I718" s="11"/>
      <c r="J718" s="42"/>
      <c r="L718" s="2"/>
    </row>
    <row r="719" spans="1:12" ht="13" x14ac:dyDescent="0.15">
      <c r="A719" s="44"/>
      <c r="B719" s="11"/>
      <c r="C719" s="18"/>
      <c r="D719" s="19"/>
      <c r="E719" s="18"/>
      <c r="F719" s="35"/>
      <c r="G719" s="18"/>
      <c r="H719" s="18"/>
      <c r="I719" s="11"/>
      <c r="J719" s="42"/>
      <c r="L719" s="2"/>
    </row>
    <row r="720" spans="1:12" ht="13" x14ac:dyDescent="0.15">
      <c r="A720" s="44"/>
      <c r="B720" s="11"/>
      <c r="C720" s="18"/>
      <c r="D720" s="19"/>
      <c r="E720" s="18"/>
      <c r="F720" s="35"/>
      <c r="G720" s="18"/>
      <c r="H720" s="18"/>
      <c r="I720" s="11"/>
      <c r="J720" s="42"/>
      <c r="L720" s="2"/>
    </row>
    <row r="721" spans="1:12" ht="13" x14ac:dyDescent="0.15">
      <c r="A721" s="44"/>
      <c r="B721" s="11"/>
      <c r="C721" s="18"/>
      <c r="D721" s="19"/>
      <c r="E721" s="18"/>
      <c r="F721" s="35"/>
      <c r="G721" s="18"/>
      <c r="H721" s="18"/>
      <c r="I721" s="11"/>
      <c r="J721" s="42"/>
      <c r="L721" s="2"/>
    </row>
    <row r="722" spans="1:12" ht="13" x14ac:dyDescent="0.15">
      <c r="A722" s="44"/>
      <c r="B722" s="11"/>
      <c r="C722" s="18"/>
      <c r="D722" s="19"/>
      <c r="E722" s="18"/>
      <c r="F722" s="35"/>
      <c r="G722" s="18"/>
      <c r="H722" s="18"/>
      <c r="I722" s="11"/>
      <c r="J722" s="42"/>
      <c r="L722" s="2"/>
    </row>
    <row r="723" spans="1:12" ht="13" x14ac:dyDescent="0.15">
      <c r="A723" s="44"/>
      <c r="B723" s="11"/>
      <c r="C723" s="18"/>
      <c r="D723" s="19"/>
      <c r="E723" s="18"/>
      <c r="F723" s="35"/>
      <c r="G723" s="18"/>
      <c r="H723" s="18"/>
      <c r="I723" s="11"/>
      <c r="J723" s="42"/>
      <c r="L723" s="2"/>
    </row>
    <row r="724" spans="1:12" ht="13" x14ac:dyDescent="0.15">
      <c r="A724" s="44"/>
      <c r="B724" s="11"/>
      <c r="C724" s="18"/>
      <c r="D724" s="19"/>
      <c r="E724" s="18"/>
      <c r="F724" s="35"/>
      <c r="G724" s="18"/>
      <c r="H724" s="18"/>
      <c r="I724" s="11"/>
      <c r="J724" s="42"/>
      <c r="L724" s="2"/>
    </row>
    <row r="725" spans="1:12" ht="13" x14ac:dyDescent="0.15">
      <c r="A725" s="44"/>
      <c r="B725" s="11"/>
      <c r="C725" s="18"/>
      <c r="D725" s="19"/>
      <c r="E725" s="18"/>
      <c r="F725" s="35"/>
      <c r="G725" s="18"/>
      <c r="H725" s="18"/>
      <c r="I725" s="11"/>
      <c r="J725" s="42"/>
      <c r="L725" s="2"/>
    </row>
    <row r="726" spans="1:12" ht="13" x14ac:dyDescent="0.15">
      <c r="A726" s="44"/>
      <c r="B726" s="11"/>
      <c r="C726" s="18"/>
      <c r="D726" s="19"/>
      <c r="E726" s="18"/>
      <c r="F726" s="35"/>
      <c r="G726" s="18"/>
      <c r="H726" s="18"/>
      <c r="I726" s="11"/>
      <c r="J726" s="42"/>
      <c r="L726" s="2"/>
    </row>
    <row r="727" spans="1:12" ht="13" x14ac:dyDescent="0.15">
      <c r="A727" s="44"/>
      <c r="B727" s="11"/>
      <c r="C727" s="18"/>
      <c r="D727" s="19"/>
      <c r="E727" s="18"/>
      <c r="F727" s="35"/>
      <c r="G727" s="18"/>
      <c r="H727" s="18"/>
      <c r="I727" s="11"/>
      <c r="J727" s="42"/>
      <c r="L727" s="2"/>
    </row>
    <row r="728" spans="1:12" ht="13" x14ac:dyDescent="0.15">
      <c r="A728" s="44"/>
      <c r="B728" s="11"/>
      <c r="C728" s="18"/>
      <c r="D728" s="19"/>
      <c r="E728" s="18"/>
      <c r="F728" s="35"/>
      <c r="G728" s="18"/>
      <c r="H728" s="18"/>
      <c r="I728" s="11"/>
      <c r="J728" s="42"/>
      <c r="L728" s="2"/>
    </row>
    <row r="729" spans="1:12" ht="13" x14ac:dyDescent="0.15">
      <c r="A729" s="44"/>
      <c r="B729" s="11"/>
      <c r="C729" s="18"/>
      <c r="D729" s="19"/>
      <c r="E729" s="18"/>
      <c r="F729" s="35"/>
      <c r="G729" s="18"/>
      <c r="H729" s="18"/>
      <c r="I729" s="11"/>
      <c r="J729" s="42"/>
      <c r="L729" s="2"/>
    </row>
    <row r="730" spans="1:12" ht="13" x14ac:dyDescent="0.15">
      <c r="A730" s="44"/>
      <c r="B730" s="11"/>
      <c r="C730" s="18"/>
      <c r="D730" s="19"/>
      <c r="E730" s="18"/>
      <c r="F730" s="35"/>
      <c r="G730" s="18"/>
      <c r="H730" s="18"/>
      <c r="I730" s="11"/>
      <c r="J730" s="42"/>
      <c r="L730" s="2"/>
    </row>
    <row r="731" spans="1:12" ht="13" x14ac:dyDescent="0.15">
      <c r="A731" s="44"/>
      <c r="B731" s="11"/>
      <c r="C731" s="18"/>
      <c r="D731" s="19"/>
      <c r="E731" s="18"/>
      <c r="F731" s="35"/>
      <c r="G731" s="18"/>
      <c r="H731" s="18"/>
      <c r="I731" s="11"/>
      <c r="J731" s="42"/>
      <c r="L731" s="2"/>
    </row>
    <row r="732" spans="1:12" ht="13" x14ac:dyDescent="0.15">
      <c r="A732" s="44"/>
      <c r="B732" s="11"/>
      <c r="C732" s="18"/>
      <c r="D732" s="19"/>
      <c r="E732" s="18"/>
      <c r="F732" s="35"/>
      <c r="G732" s="18"/>
      <c r="H732" s="18"/>
      <c r="I732" s="11"/>
      <c r="J732" s="42"/>
      <c r="L732" s="2"/>
    </row>
    <row r="733" spans="1:12" ht="13" x14ac:dyDescent="0.15">
      <c r="A733" s="44"/>
      <c r="B733" s="11"/>
      <c r="C733" s="18"/>
      <c r="D733" s="19"/>
      <c r="E733" s="18"/>
      <c r="F733" s="35"/>
      <c r="G733" s="18"/>
      <c r="H733" s="18"/>
      <c r="I733" s="11"/>
      <c r="J733" s="42"/>
      <c r="L733" s="2"/>
    </row>
    <row r="734" spans="1:12" ht="13" x14ac:dyDescent="0.15">
      <c r="A734" s="44"/>
      <c r="B734" s="11"/>
      <c r="C734" s="18"/>
      <c r="D734" s="19"/>
      <c r="E734" s="18"/>
      <c r="F734" s="35"/>
      <c r="G734" s="18"/>
      <c r="H734" s="18"/>
      <c r="I734" s="11"/>
      <c r="J734" s="42"/>
      <c r="L734" s="2"/>
    </row>
    <row r="735" spans="1:12" ht="13" x14ac:dyDescent="0.15">
      <c r="A735" s="44"/>
      <c r="B735" s="11"/>
      <c r="C735" s="18"/>
      <c r="D735" s="19"/>
      <c r="E735" s="18"/>
      <c r="F735" s="35"/>
      <c r="G735" s="18"/>
      <c r="H735" s="18"/>
      <c r="I735" s="11"/>
      <c r="J735" s="42"/>
      <c r="L735" s="2"/>
    </row>
    <row r="736" spans="1:12" ht="13" x14ac:dyDescent="0.15">
      <c r="A736" s="44"/>
      <c r="B736" s="11"/>
      <c r="C736" s="18"/>
      <c r="D736" s="19"/>
      <c r="E736" s="18"/>
      <c r="F736" s="35"/>
      <c r="G736" s="18"/>
      <c r="H736" s="18"/>
      <c r="I736" s="11"/>
      <c r="J736" s="42"/>
      <c r="L736" s="2"/>
    </row>
    <row r="737" spans="1:12" ht="13" x14ac:dyDescent="0.15">
      <c r="A737" s="44"/>
      <c r="B737" s="11"/>
      <c r="C737" s="18"/>
      <c r="D737" s="19"/>
      <c r="E737" s="18"/>
      <c r="F737" s="35"/>
      <c r="G737" s="18"/>
      <c r="H737" s="18"/>
      <c r="I737" s="11"/>
      <c r="J737" s="42"/>
      <c r="L737" s="2"/>
    </row>
    <row r="738" spans="1:12" ht="13" x14ac:dyDescent="0.15">
      <c r="A738" s="44"/>
      <c r="B738" s="11"/>
      <c r="C738" s="18"/>
      <c r="D738" s="19"/>
      <c r="E738" s="18"/>
      <c r="F738" s="35"/>
      <c r="G738" s="18"/>
      <c r="H738" s="18"/>
      <c r="I738" s="11"/>
      <c r="J738" s="42"/>
      <c r="L738" s="2"/>
    </row>
    <row r="739" spans="1:12" ht="13" x14ac:dyDescent="0.15">
      <c r="A739" s="44"/>
      <c r="B739" s="11"/>
      <c r="C739" s="18"/>
      <c r="D739" s="19"/>
      <c r="E739" s="18"/>
      <c r="F739" s="35"/>
      <c r="G739" s="18"/>
      <c r="H739" s="18"/>
      <c r="I739" s="11"/>
      <c r="J739" s="42"/>
      <c r="L739" s="2"/>
    </row>
    <row r="740" spans="1:12" ht="13" x14ac:dyDescent="0.15">
      <c r="A740" s="44"/>
      <c r="B740" s="11"/>
      <c r="C740" s="18"/>
      <c r="D740" s="19"/>
      <c r="E740" s="18"/>
      <c r="F740" s="35"/>
      <c r="G740" s="18"/>
      <c r="H740" s="18"/>
      <c r="I740" s="11"/>
      <c r="J740" s="42"/>
      <c r="L740" s="2"/>
    </row>
    <row r="741" spans="1:12" ht="13" x14ac:dyDescent="0.15">
      <c r="A741" s="44"/>
      <c r="B741" s="11"/>
      <c r="C741" s="18"/>
      <c r="D741" s="19"/>
      <c r="E741" s="18"/>
      <c r="F741" s="35"/>
      <c r="G741" s="18"/>
      <c r="H741" s="18"/>
      <c r="I741" s="11"/>
      <c r="J741" s="42"/>
      <c r="L741" s="2"/>
    </row>
    <row r="742" spans="1:12" ht="13" x14ac:dyDescent="0.15">
      <c r="A742" s="44"/>
      <c r="B742" s="11"/>
      <c r="C742" s="18"/>
      <c r="D742" s="19"/>
      <c r="E742" s="18"/>
      <c r="F742" s="35"/>
      <c r="G742" s="18"/>
      <c r="H742" s="18"/>
      <c r="I742" s="11"/>
      <c r="J742" s="42"/>
      <c r="L742" s="2"/>
    </row>
    <row r="743" spans="1:12" ht="13" x14ac:dyDescent="0.15">
      <c r="A743" s="44"/>
      <c r="B743" s="11"/>
      <c r="C743" s="18"/>
      <c r="D743" s="19"/>
      <c r="E743" s="18"/>
      <c r="F743" s="35"/>
      <c r="G743" s="18"/>
      <c r="H743" s="18"/>
      <c r="I743" s="11"/>
      <c r="J743" s="42"/>
      <c r="L743" s="2"/>
    </row>
    <row r="744" spans="1:12" ht="13" x14ac:dyDescent="0.15">
      <c r="A744" s="44"/>
      <c r="B744" s="11"/>
      <c r="C744" s="18"/>
      <c r="D744" s="19"/>
      <c r="E744" s="18"/>
      <c r="F744" s="35"/>
      <c r="G744" s="18"/>
      <c r="H744" s="18"/>
      <c r="I744" s="11"/>
      <c r="J744" s="42"/>
      <c r="L744" s="2"/>
    </row>
    <row r="745" spans="1:12" ht="13" x14ac:dyDescent="0.15">
      <c r="A745" s="44"/>
      <c r="B745" s="11"/>
      <c r="C745" s="18"/>
      <c r="D745" s="19"/>
      <c r="E745" s="18"/>
      <c r="F745" s="35"/>
      <c r="G745" s="18"/>
      <c r="H745" s="18"/>
      <c r="I745" s="11"/>
      <c r="J745" s="42"/>
      <c r="L745" s="2"/>
    </row>
    <row r="746" spans="1:12" ht="13" x14ac:dyDescent="0.15">
      <c r="A746" s="44"/>
      <c r="B746" s="11"/>
      <c r="C746" s="18"/>
      <c r="D746" s="19"/>
      <c r="E746" s="18"/>
      <c r="F746" s="35"/>
      <c r="G746" s="18"/>
      <c r="H746" s="18"/>
      <c r="I746" s="11"/>
      <c r="J746" s="42"/>
      <c r="L746" s="2"/>
    </row>
    <row r="747" spans="1:12" ht="13" x14ac:dyDescent="0.15">
      <c r="A747" s="44"/>
      <c r="B747" s="11"/>
      <c r="C747" s="18"/>
      <c r="D747" s="19"/>
      <c r="E747" s="18"/>
      <c r="F747" s="35"/>
      <c r="G747" s="18"/>
      <c r="H747" s="18"/>
      <c r="I747" s="11"/>
      <c r="J747" s="42"/>
      <c r="L747" s="2"/>
    </row>
    <row r="748" spans="1:12" ht="13" x14ac:dyDescent="0.15">
      <c r="A748" s="44"/>
      <c r="B748" s="11"/>
      <c r="C748" s="18"/>
      <c r="D748" s="19"/>
      <c r="E748" s="18"/>
      <c r="F748" s="35"/>
      <c r="G748" s="18"/>
      <c r="H748" s="18"/>
      <c r="I748" s="11"/>
      <c r="J748" s="42"/>
      <c r="L748" s="2"/>
    </row>
    <row r="749" spans="1:12" ht="13" x14ac:dyDescent="0.15">
      <c r="A749" s="44"/>
      <c r="B749" s="11"/>
      <c r="C749" s="18"/>
      <c r="D749" s="19"/>
      <c r="E749" s="18"/>
      <c r="F749" s="35"/>
      <c r="G749" s="18"/>
      <c r="H749" s="18"/>
      <c r="I749" s="11"/>
      <c r="J749" s="42"/>
      <c r="L749" s="2"/>
    </row>
    <row r="750" spans="1:12" ht="13" x14ac:dyDescent="0.15">
      <c r="A750" s="44"/>
      <c r="B750" s="11"/>
      <c r="C750" s="18"/>
      <c r="D750" s="19"/>
      <c r="E750" s="18"/>
      <c r="F750" s="35"/>
      <c r="G750" s="18"/>
      <c r="H750" s="18"/>
      <c r="I750" s="11"/>
      <c r="J750" s="42"/>
      <c r="L750" s="2"/>
    </row>
    <row r="751" spans="1:12" ht="13" x14ac:dyDescent="0.15">
      <c r="A751" s="44"/>
      <c r="B751" s="11"/>
      <c r="C751" s="18"/>
      <c r="D751" s="19"/>
      <c r="E751" s="18"/>
      <c r="F751" s="35"/>
      <c r="G751" s="18"/>
      <c r="H751" s="18"/>
      <c r="I751" s="11"/>
      <c r="J751" s="42"/>
      <c r="L751" s="2"/>
    </row>
    <row r="752" spans="1:12" ht="13" x14ac:dyDescent="0.15">
      <c r="A752" s="44"/>
      <c r="B752" s="11"/>
      <c r="C752" s="18"/>
      <c r="D752" s="19"/>
      <c r="E752" s="18"/>
      <c r="F752" s="35"/>
      <c r="G752" s="18"/>
      <c r="H752" s="18"/>
      <c r="I752" s="11"/>
      <c r="J752" s="42"/>
      <c r="L752" s="2"/>
    </row>
    <row r="753" spans="1:12" ht="13" x14ac:dyDescent="0.15">
      <c r="A753" s="44"/>
      <c r="B753" s="11"/>
      <c r="C753" s="18"/>
      <c r="D753" s="19"/>
      <c r="E753" s="18"/>
      <c r="F753" s="35"/>
      <c r="G753" s="18"/>
      <c r="H753" s="18"/>
      <c r="I753" s="11"/>
      <c r="J753" s="42"/>
      <c r="L753" s="2"/>
    </row>
    <row r="754" spans="1:12" ht="13" x14ac:dyDescent="0.15">
      <c r="A754" s="44"/>
      <c r="B754" s="11"/>
      <c r="C754" s="18"/>
      <c r="D754" s="19"/>
      <c r="E754" s="18"/>
      <c r="F754" s="35"/>
      <c r="G754" s="18"/>
      <c r="H754" s="18"/>
      <c r="I754" s="11"/>
      <c r="J754" s="42"/>
      <c r="L754" s="2"/>
    </row>
    <row r="755" spans="1:12" ht="13" x14ac:dyDescent="0.15">
      <c r="A755" s="44"/>
      <c r="B755" s="11"/>
      <c r="C755" s="18"/>
      <c r="D755" s="19"/>
      <c r="E755" s="18"/>
      <c r="F755" s="35"/>
      <c r="G755" s="18"/>
      <c r="H755" s="18"/>
      <c r="I755" s="11"/>
      <c r="J755" s="42"/>
      <c r="L755" s="2"/>
    </row>
    <row r="756" spans="1:12" ht="13" x14ac:dyDescent="0.15">
      <c r="A756" s="44"/>
      <c r="B756" s="11"/>
      <c r="C756" s="18"/>
      <c r="D756" s="19"/>
      <c r="E756" s="18"/>
      <c r="F756" s="35"/>
      <c r="G756" s="18"/>
      <c r="H756" s="18"/>
      <c r="I756" s="11"/>
      <c r="J756" s="42"/>
      <c r="L756" s="2"/>
    </row>
    <row r="757" spans="1:12" ht="13" x14ac:dyDescent="0.15">
      <c r="A757" s="44"/>
      <c r="B757" s="11"/>
      <c r="C757" s="18"/>
      <c r="D757" s="19"/>
      <c r="E757" s="18"/>
      <c r="F757" s="35"/>
      <c r="G757" s="18"/>
      <c r="H757" s="18"/>
      <c r="I757" s="11"/>
      <c r="J757" s="42"/>
      <c r="L757" s="2"/>
    </row>
    <row r="758" spans="1:12" ht="13" x14ac:dyDescent="0.15">
      <c r="A758" s="44"/>
      <c r="B758" s="11"/>
      <c r="C758" s="18"/>
      <c r="D758" s="19"/>
      <c r="E758" s="18"/>
      <c r="F758" s="35"/>
      <c r="G758" s="18"/>
      <c r="H758" s="18"/>
      <c r="I758" s="11"/>
      <c r="J758" s="42"/>
      <c r="L758" s="2"/>
    </row>
    <row r="759" spans="1:12" ht="13" x14ac:dyDescent="0.15">
      <c r="A759" s="44"/>
      <c r="B759" s="11"/>
      <c r="C759" s="18"/>
      <c r="D759" s="19"/>
      <c r="E759" s="18"/>
      <c r="F759" s="35"/>
      <c r="G759" s="18"/>
      <c r="H759" s="18"/>
      <c r="I759" s="11"/>
      <c r="J759" s="42"/>
      <c r="L759" s="2"/>
    </row>
    <row r="760" spans="1:12" ht="13" x14ac:dyDescent="0.15">
      <c r="A760" s="44"/>
      <c r="B760" s="11"/>
      <c r="C760" s="18"/>
      <c r="D760" s="19"/>
      <c r="E760" s="18"/>
      <c r="F760" s="35"/>
      <c r="G760" s="18"/>
      <c r="H760" s="18"/>
      <c r="I760" s="11"/>
      <c r="J760" s="42"/>
      <c r="L760" s="2"/>
    </row>
    <row r="761" spans="1:12" ht="13" x14ac:dyDescent="0.15">
      <c r="A761" s="44"/>
      <c r="B761" s="11"/>
      <c r="C761" s="18"/>
      <c r="D761" s="19"/>
      <c r="E761" s="18"/>
      <c r="F761" s="35"/>
      <c r="G761" s="18"/>
      <c r="H761" s="18"/>
      <c r="I761" s="11"/>
      <c r="J761" s="42"/>
      <c r="L761" s="2"/>
    </row>
    <row r="762" spans="1:12" ht="13" x14ac:dyDescent="0.15">
      <c r="A762" s="44"/>
      <c r="B762" s="11"/>
      <c r="C762" s="18"/>
      <c r="D762" s="19"/>
      <c r="E762" s="18"/>
      <c r="F762" s="35"/>
      <c r="G762" s="18"/>
      <c r="H762" s="18"/>
      <c r="I762" s="11"/>
      <c r="J762" s="42"/>
      <c r="L762" s="2"/>
    </row>
    <row r="763" spans="1:12" ht="13" x14ac:dyDescent="0.15">
      <c r="A763" s="44"/>
      <c r="B763" s="11"/>
      <c r="C763" s="18"/>
      <c r="D763" s="19"/>
      <c r="E763" s="18"/>
      <c r="F763" s="35"/>
      <c r="G763" s="18"/>
      <c r="H763" s="18"/>
      <c r="I763" s="11"/>
      <c r="J763" s="42"/>
      <c r="L763" s="2"/>
    </row>
    <row r="764" spans="1:12" ht="13" x14ac:dyDescent="0.15">
      <c r="A764" s="44"/>
      <c r="B764" s="11"/>
      <c r="C764" s="18"/>
      <c r="D764" s="19"/>
      <c r="E764" s="18"/>
      <c r="F764" s="35"/>
      <c r="G764" s="18"/>
      <c r="H764" s="18"/>
      <c r="I764" s="11"/>
      <c r="J764" s="42"/>
      <c r="L764" s="2"/>
    </row>
    <row r="765" spans="1:12" ht="13" x14ac:dyDescent="0.15">
      <c r="A765" s="44"/>
      <c r="B765" s="11"/>
      <c r="C765" s="18"/>
      <c r="D765" s="19"/>
      <c r="E765" s="18"/>
      <c r="F765" s="35"/>
      <c r="G765" s="18"/>
      <c r="H765" s="18"/>
      <c r="I765" s="11"/>
      <c r="J765" s="42"/>
      <c r="L765" s="2"/>
    </row>
    <row r="766" spans="1:12" ht="13" x14ac:dyDescent="0.15">
      <c r="A766" s="44"/>
      <c r="B766" s="11"/>
      <c r="C766" s="18"/>
      <c r="D766" s="19"/>
      <c r="E766" s="18"/>
      <c r="F766" s="35"/>
      <c r="G766" s="18"/>
      <c r="H766" s="18"/>
      <c r="I766" s="11"/>
      <c r="J766" s="42"/>
      <c r="L766" s="2"/>
    </row>
    <row r="767" spans="1:12" ht="13" x14ac:dyDescent="0.15">
      <c r="A767" s="44"/>
      <c r="B767" s="11"/>
      <c r="C767" s="18"/>
      <c r="D767" s="19"/>
      <c r="E767" s="18"/>
      <c r="F767" s="35"/>
      <c r="G767" s="18"/>
      <c r="H767" s="18"/>
      <c r="I767" s="11"/>
      <c r="J767" s="42"/>
      <c r="L767" s="2"/>
    </row>
    <row r="768" spans="1:12" ht="13" x14ac:dyDescent="0.15">
      <c r="A768" s="44"/>
      <c r="B768" s="11"/>
      <c r="C768" s="18"/>
      <c r="D768" s="19"/>
      <c r="E768" s="18"/>
      <c r="F768" s="35"/>
      <c r="G768" s="18"/>
      <c r="H768" s="18"/>
      <c r="I768" s="11"/>
      <c r="J768" s="42"/>
      <c r="L768" s="2"/>
    </row>
    <row r="769" spans="1:12" ht="13" x14ac:dyDescent="0.15">
      <c r="A769" s="44"/>
      <c r="B769" s="11"/>
      <c r="C769" s="18"/>
      <c r="D769" s="19"/>
      <c r="E769" s="18"/>
      <c r="F769" s="35"/>
      <c r="G769" s="18"/>
      <c r="H769" s="18"/>
      <c r="I769" s="11"/>
      <c r="J769" s="42"/>
      <c r="L769" s="2"/>
    </row>
    <row r="770" spans="1:12" ht="13" x14ac:dyDescent="0.15">
      <c r="A770" s="44"/>
      <c r="B770" s="11"/>
      <c r="C770" s="18"/>
      <c r="D770" s="19"/>
      <c r="E770" s="18"/>
      <c r="F770" s="35"/>
      <c r="G770" s="18"/>
      <c r="H770" s="18"/>
      <c r="I770" s="11"/>
      <c r="J770" s="42"/>
      <c r="L770" s="2"/>
    </row>
    <row r="771" spans="1:12" ht="13" x14ac:dyDescent="0.15">
      <c r="A771" s="44"/>
      <c r="B771" s="11"/>
      <c r="C771" s="18"/>
      <c r="D771" s="19"/>
      <c r="E771" s="18"/>
      <c r="F771" s="35"/>
      <c r="G771" s="18"/>
      <c r="H771" s="18"/>
      <c r="I771" s="11"/>
      <c r="J771" s="42"/>
      <c r="L771" s="2"/>
    </row>
    <row r="772" spans="1:12" ht="13" x14ac:dyDescent="0.15">
      <c r="A772" s="44"/>
      <c r="B772" s="11"/>
      <c r="C772" s="18"/>
      <c r="D772" s="19"/>
      <c r="E772" s="18"/>
      <c r="F772" s="35"/>
      <c r="G772" s="18"/>
      <c r="H772" s="18"/>
      <c r="I772" s="11"/>
      <c r="J772" s="42"/>
      <c r="L772" s="2"/>
    </row>
    <row r="773" spans="1:12" ht="13" x14ac:dyDescent="0.15">
      <c r="A773" s="44"/>
      <c r="B773" s="11"/>
      <c r="C773" s="18"/>
      <c r="D773" s="19"/>
      <c r="E773" s="18"/>
      <c r="F773" s="35"/>
      <c r="G773" s="18"/>
      <c r="H773" s="18"/>
      <c r="I773" s="11"/>
      <c r="J773" s="42"/>
      <c r="L773" s="2"/>
    </row>
    <row r="774" spans="1:12" ht="13" x14ac:dyDescent="0.15">
      <c r="A774" s="44"/>
      <c r="B774" s="11"/>
      <c r="C774" s="18"/>
      <c r="D774" s="19"/>
      <c r="E774" s="18"/>
      <c r="F774" s="35"/>
      <c r="G774" s="18"/>
      <c r="H774" s="18"/>
      <c r="I774" s="11"/>
      <c r="J774" s="42"/>
      <c r="L774" s="2"/>
    </row>
    <row r="775" spans="1:12" ht="13" x14ac:dyDescent="0.15">
      <c r="A775" s="44"/>
      <c r="B775" s="11"/>
      <c r="C775" s="18"/>
      <c r="D775" s="19"/>
      <c r="E775" s="18"/>
      <c r="F775" s="35"/>
      <c r="G775" s="18"/>
      <c r="H775" s="18"/>
      <c r="I775" s="11"/>
      <c r="J775" s="42"/>
      <c r="L775" s="2"/>
    </row>
    <row r="776" spans="1:12" ht="13" x14ac:dyDescent="0.15">
      <c r="A776" s="44"/>
      <c r="B776" s="11"/>
      <c r="C776" s="18"/>
      <c r="D776" s="19"/>
      <c r="E776" s="18"/>
      <c r="F776" s="35"/>
      <c r="G776" s="18"/>
      <c r="H776" s="18"/>
      <c r="I776" s="11"/>
      <c r="J776" s="42"/>
      <c r="L776" s="2"/>
    </row>
    <row r="777" spans="1:12" ht="13" x14ac:dyDescent="0.15">
      <c r="A777" s="44"/>
      <c r="B777" s="11"/>
      <c r="C777" s="18"/>
      <c r="D777" s="19"/>
      <c r="E777" s="18"/>
      <c r="F777" s="35"/>
      <c r="G777" s="18"/>
      <c r="H777" s="18"/>
      <c r="I777" s="11"/>
      <c r="J777" s="42"/>
      <c r="L777" s="2"/>
    </row>
    <row r="778" spans="1:12" ht="13" x14ac:dyDescent="0.15">
      <c r="A778" s="44"/>
      <c r="B778" s="11"/>
      <c r="C778" s="18"/>
      <c r="D778" s="19"/>
      <c r="E778" s="18"/>
      <c r="F778" s="35"/>
      <c r="G778" s="18"/>
      <c r="H778" s="18"/>
      <c r="I778" s="11"/>
      <c r="J778" s="42"/>
      <c r="L778" s="2"/>
    </row>
    <row r="779" spans="1:12" ht="13" x14ac:dyDescent="0.15">
      <c r="A779" s="44"/>
      <c r="B779" s="11"/>
      <c r="C779" s="18"/>
      <c r="D779" s="19"/>
      <c r="E779" s="18"/>
      <c r="F779" s="35"/>
      <c r="G779" s="18"/>
      <c r="H779" s="18"/>
      <c r="I779" s="11"/>
      <c r="J779" s="42"/>
      <c r="L779" s="2"/>
    </row>
    <row r="780" spans="1:12" ht="13" x14ac:dyDescent="0.15">
      <c r="A780" s="44"/>
      <c r="B780" s="11"/>
      <c r="C780" s="18"/>
      <c r="D780" s="19"/>
      <c r="E780" s="18"/>
      <c r="F780" s="35"/>
      <c r="G780" s="18"/>
      <c r="H780" s="18"/>
      <c r="I780" s="11"/>
      <c r="J780" s="42"/>
      <c r="L780" s="2"/>
    </row>
    <row r="781" spans="1:12" ht="13" x14ac:dyDescent="0.15">
      <c r="A781" s="44"/>
      <c r="B781" s="11"/>
      <c r="C781" s="18"/>
      <c r="D781" s="19"/>
      <c r="E781" s="18"/>
      <c r="F781" s="35"/>
      <c r="G781" s="18"/>
      <c r="H781" s="18"/>
      <c r="I781" s="11"/>
      <c r="J781" s="42"/>
      <c r="L781" s="2"/>
    </row>
    <row r="782" spans="1:12" ht="13" x14ac:dyDescent="0.15">
      <c r="A782" s="44"/>
      <c r="B782" s="11"/>
      <c r="C782" s="18"/>
      <c r="D782" s="19"/>
      <c r="E782" s="18"/>
      <c r="F782" s="35"/>
      <c r="G782" s="18"/>
      <c r="H782" s="18"/>
      <c r="I782" s="11"/>
      <c r="J782" s="42"/>
      <c r="L782" s="2"/>
    </row>
    <row r="783" spans="1:12" ht="13" x14ac:dyDescent="0.15">
      <c r="A783" s="44"/>
      <c r="B783" s="11"/>
      <c r="C783" s="18"/>
      <c r="D783" s="19"/>
      <c r="E783" s="18"/>
      <c r="F783" s="35"/>
      <c r="G783" s="18"/>
      <c r="H783" s="18"/>
      <c r="I783" s="11"/>
      <c r="J783" s="42"/>
      <c r="L783" s="2"/>
    </row>
    <row r="784" spans="1:12" ht="13" x14ac:dyDescent="0.15">
      <c r="A784" s="44"/>
      <c r="B784" s="11"/>
      <c r="C784" s="18"/>
      <c r="D784" s="19"/>
      <c r="E784" s="18"/>
      <c r="F784" s="35"/>
      <c r="G784" s="18"/>
      <c r="H784" s="18"/>
      <c r="I784" s="11"/>
      <c r="J784" s="42"/>
      <c r="L784" s="2"/>
    </row>
    <row r="785" spans="1:12" ht="13" x14ac:dyDescent="0.15">
      <c r="A785" s="44"/>
      <c r="B785" s="11"/>
      <c r="C785" s="18"/>
      <c r="D785" s="19"/>
      <c r="E785" s="18"/>
      <c r="F785" s="35"/>
      <c r="G785" s="18"/>
      <c r="H785" s="18"/>
      <c r="I785" s="11"/>
      <c r="J785" s="42"/>
      <c r="L785" s="2"/>
    </row>
    <row r="786" spans="1:12" ht="13" x14ac:dyDescent="0.15">
      <c r="A786" s="44"/>
      <c r="B786" s="11"/>
      <c r="C786" s="18"/>
      <c r="D786" s="19"/>
      <c r="E786" s="18"/>
      <c r="F786" s="35"/>
      <c r="G786" s="18"/>
      <c r="H786" s="18"/>
      <c r="I786" s="11"/>
      <c r="J786" s="42"/>
      <c r="L786" s="2"/>
    </row>
    <row r="787" spans="1:12" ht="13" x14ac:dyDescent="0.15">
      <c r="A787" s="44"/>
      <c r="B787" s="11"/>
      <c r="C787" s="18"/>
      <c r="D787" s="19"/>
      <c r="E787" s="18"/>
      <c r="F787" s="35"/>
      <c r="G787" s="18"/>
      <c r="H787" s="18"/>
      <c r="I787" s="11"/>
      <c r="J787" s="42"/>
      <c r="L787" s="2"/>
    </row>
    <row r="788" spans="1:12" ht="13" x14ac:dyDescent="0.15">
      <c r="A788" s="44"/>
      <c r="B788" s="11"/>
      <c r="C788" s="18"/>
      <c r="D788" s="19"/>
      <c r="E788" s="18"/>
      <c r="F788" s="35"/>
      <c r="G788" s="18"/>
      <c r="H788" s="18"/>
      <c r="I788" s="11"/>
      <c r="J788" s="42"/>
      <c r="L788" s="2"/>
    </row>
    <row r="789" spans="1:12" ht="13" x14ac:dyDescent="0.15">
      <c r="A789" s="44"/>
      <c r="B789" s="11"/>
      <c r="C789" s="18"/>
      <c r="D789" s="19"/>
      <c r="E789" s="18"/>
      <c r="F789" s="35"/>
      <c r="G789" s="18"/>
      <c r="H789" s="18"/>
      <c r="I789" s="11"/>
      <c r="J789" s="42"/>
      <c r="L789" s="2"/>
    </row>
    <row r="790" spans="1:12" ht="13" x14ac:dyDescent="0.15">
      <c r="A790" s="44"/>
      <c r="B790" s="11"/>
      <c r="C790" s="18"/>
      <c r="D790" s="19"/>
      <c r="E790" s="18"/>
      <c r="F790" s="35"/>
      <c r="G790" s="18"/>
      <c r="H790" s="18"/>
      <c r="I790" s="11"/>
      <c r="J790" s="42"/>
      <c r="L790" s="2"/>
    </row>
    <row r="791" spans="1:12" ht="13" x14ac:dyDescent="0.15">
      <c r="A791" s="44"/>
      <c r="B791" s="11"/>
      <c r="C791" s="18"/>
      <c r="D791" s="19"/>
      <c r="E791" s="18"/>
      <c r="F791" s="35"/>
      <c r="G791" s="18"/>
      <c r="H791" s="18"/>
      <c r="I791" s="11"/>
      <c r="J791" s="42"/>
      <c r="L791" s="2"/>
    </row>
    <row r="792" spans="1:12" ht="13" x14ac:dyDescent="0.15">
      <c r="A792" s="44"/>
      <c r="B792" s="11"/>
      <c r="C792" s="18"/>
      <c r="D792" s="19"/>
      <c r="E792" s="18"/>
      <c r="F792" s="35"/>
      <c r="G792" s="18"/>
      <c r="H792" s="18"/>
      <c r="I792" s="11"/>
      <c r="J792" s="42"/>
      <c r="L792" s="2"/>
    </row>
    <row r="793" spans="1:12" ht="13" x14ac:dyDescent="0.15">
      <c r="A793" s="44"/>
      <c r="B793" s="11"/>
      <c r="C793" s="18"/>
      <c r="D793" s="19"/>
      <c r="E793" s="18"/>
      <c r="F793" s="35"/>
      <c r="G793" s="18"/>
      <c r="H793" s="18"/>
      <c r="I793" s="11"/>
      <c r="J793" s="42"/>
      <c r="L793" s="2"/>
    </row>
    <row r="794" spans="1:12" ht="13" x14ac:dyDescent="0.15">
      <c r="A794" s="44"/>
      <c r="B794" s="11"/>
      <c r="C794" s="18"/>
      <c r="D794" s="19"/>
      <c r="E794" s="18"/>
      <c r="F794" s="35"/>
      <c r="G794" s="18"/>
      <c r="H794" s="18"/>
      <c r="I794" s="11"/>
      <c r="J794" s="42"/>
      <c r="L794" s="2"/>
    </row>
    <row r="795" spans="1:12" ht="13" x14ac:dyDescent="0.15">
      <c r="A795" s="44"/>
      <c r="B795" s="11"/>
      <c r="C795" s="18"/>
      <c r="D795" s="19"/>
      <c r="E795" s="18"/>
      <c r="F795" s="35"/>
      <c r="G795" s="18"/>
      <c r="H795" s="18"/>
      <c r="I795" s="11"/>
      <c r="J795" s="42"/>
      <c r="L795" s="2"/>
    </row>
    <row r="796" spans="1:12" ht="13" x14ac:dyDescent="0.15">
      <c r="A796" s="44"/>
      <c r="B796" s="11"/>
      <c r="C796" s="18"/>
      <c r="D796" s="19"/>
      <c r="E796" s="18"/>
      <c r="F796" s="35"/>
      <c r="G796" s="18"/>
      <c r="H796" s="18"/>
      <c r="I796" s="11"/>
      <c r="J796" s="42"/>
      <c r="L796" s="2"/>
    </row>
    <row r="797" spans="1:12" ht="13" x14ac:dyDescent="0.15">
      <c r="A797" s="44"/>
      <c r="B797" s="11"/>
      <c r="C797" s="18"/>
      <c r="D797" s="19"/>
      <c r="E797" s="18"/>
      <c r="F797" s="35"/>
      <c r="G797" s="18"/>
      <c r="H797" s="18"/>
      <c r="I797" s="11"/>
      <c r="J797" s="42"/>
      <c r="L797" s="2"/>
    </row>
    <row r="798" spans="1:12" ht="13" x14ac:dyDescent="0.15">
      <c r="A798" s="44"/>
      <c r="B798" s="11"/>
      <c r="C798" s="18"/>
      <c r="D798" s="19"/>
      <c r="E798" s="18"/>
      <c r="F798" s="35"/>
      <c r="G798" s="18"/>
      <c r="H798" s="18"/>
      <c r="I798" s="11"/>
      <c r="J798" s="42"/>
      <c r="L798" s="2"/>
    </row>
    <row r="799" spans="1:12" ht="13" x14ac:dyDescent="0.15">
      <c r="A799" s="44"/>
      <c r="B799" s="11"/>
      <c r="C799" s="18"/>
      <c r="D799" s="19"/>
      <c r="E799" s="18"/>
      <c r="F799" s="35"/>
      <c r="G799" s="18"/>
      <c r="H799" s="18"/>
      <c r="I799" s="11"/>
      <c r="J799" s="42"/>
      <c r="L799" s="2"/>
    </row>
    <row r="800" spans="1:12" ht="13" x14ac:dyDescent="0.15">
      <c r="A800" s="44"/>
      <c r="B800" s="11"/>
      <c r="C800" s="18"/>
      <c r="D800" s="19"/>
      <c r="E800" s="18"/>
      <c r="F800" s="35"/>
      <c r="G800" s="18"/>
      <c r="H800" s="18"/>
      <c r="I800" s="11"/>
      <c r="J800" s="42"/>
      <c r="L800" s="2"/>
    </row>
    <row r="801" spans="1:12" ht="13" x14ac:dyDescent="0.15">
      <c r="A801" s="44"/>
      <c r="B801" s="11"/>
      <c r="C801" s="18"/>
      <c r="D801" s="19"/>
      <c r="E801" s="18"/>
      <c r="F801" s="35"/>
      <c r="G801" s="18"/>
      <c r="H801" s="18"/>
      <c r="I801" s="11"/>
      <c r="J801" s="42"/>
      <c r="L801" s="2"/>
    </row>
    <row r="802" spans="1:12" ht="13" x14ac:dyDescent="0.15">
      <c r="A802" s="44"/>
      <c r="B802" s="11"/>
      <c r="C802" s="18"/>
      <c r="D802" s="19"/>
      <c r="E802" s="18"/>
      <c r="F802" s="35"/>
      <c r="G802" s="18"/>
      <c r="H802" s="18"/>
      <c r="I802" s="11"/>
      <c r="J802" s="42"/>
      <c r="L802" s="2"/>
    </row>
    <row r="803" spans="1:12" ht="13" x14ac:dyDescent="0.15">
      <c r="A803" s="44"/>
      <c r="B803" s="11"/>
      <c r="C803" s="18"/>
      <c r="D803" s="19"/>
      <c r="E803" s="18"/>
      <c r="F803" s="35"/>
      <c r="G803" s="18"/>
      <c r="H803" s="18"/>
      <c r="I803" s="11"/>
      <c r="J803" s="42"/>
      <c r="L803" s="2"/>
    </row>
    <row r="804" spans="1:12" ht="13" x14ac:dyDescent="0.15">
      <c r="A804" s="44"/>
      <c r="B804" s="11"/>
      <c r="C804" s="18"/>
      <c r="D804" s="19"/>
      <c r="E804" s="18"/>
      <c r="F804" s="35"/>
      <c r="G804" s="18"/>
      <c r="H804" s="18"/>
      <c r="I804" s="11"/>
      <c r="J804" s="42"/>
      <c r="L804" s="2"/>
    </row>
    <row r="805" spans="1:12" ht="13" x14ac:dyDescent="0.15">
      <c r="A805" s="44"/>
      <c r="B805" s="11"/>
      <c r="C805" s="18"/>
      <c r="D805" s="19"/>
      <c r="E805" s="18"/>
      <c r="F805" s="35"/>
      <c r="G805" s="18"/>
      <c r="H805" s="18"/>
      <c r="I805" s="11"/>
      <c r="J805" s="42"/>
      <c r="L805" s="2"/>
    </row>
    <row r="806" spans="1:12" ht="13" x14ac:dyDescent="0.15">
      <c r="A806" s="44"/>
      <c r="B806" s="11"/>
      <c r="C806" s="18"/>
      <c r="D806" s="19"/>
      <c r="E806" s="18"/>
      <c r="F806" s="35"/>
      <c r="G806" s="18"/>
      <c r="H806" s="18"/>
      <c r="I806" s="11"/>
      <c r="J806" s="42"/>
      <c r="L806" s="2"/>
    </row>
    <row r="807" spans="1:12" ht="13" x14ac:dyDescent="0.15">
      <c r="A807" s="44"/>
      <c r="B807" s="11"/>
      <c r="C807" s="18"/>
      <c r="D807" s="19"/>
      <c r="E807" s="18"/>
      <c r="F807" s="35"/>
      <c r="G807" s="18"/>
      <c r="H807" s="18"/>
      <c r="I807" s="11"/>
      <c r="J807" s="42"/>
      <c r="L807" s="2"/>
    </row>
    <row r="808" spans="1:12" ht="13" x14ac:dyDescent="0.15">
      <c r="A808" s="44"/>
      <c r="B808" s="11"/>
      <c r="C808" s="18"/>
      <c r="D808" s="19"/>
      <c r="E808" s="18"/>
      <c r="F808" s="35"/>
      <c r="G808" s="18"/>
      <c r="H808" s="18"/>
      <c r="I808" s="11"/>
      <c r="J808" s="42"/>
      <c r="L808" s="2"/>
    </row>
    <row r="809" spans="1:12" ht="13" x14ac:dyDescent="0.15">
      <c r="A809" s="44"/>
      <c r="B809" s="11"/>
      <c r="C809" s="18"/>
      <c r="D809" s="19"/>
      <c r="E809" s="18"/>
      <c r="F809" s="35"/>
      <c r="G809" s="18"/>
      <c r="H809" s="18"/>
      <c r="I809" s="11"/>
      <c r="J809" s="42"/>
      <c r="L809" s="2"/>
    </row>
    <row r="810" spans="1:12" ht="13" x14ac:dyDescent="0.15">
      <c r="A810" s="44"/>
      <c r="B810" s="11"/>
      <c r="C810" s="18"/>
      <c r="D810" s="19"/>
      <c r="E810" s="18"/>
      <c r="F810" s="35"/>
      <c r="G810" s="18"/>
      <c r="H810" s="18"/>
      <c r="I810" s="11"/>
      <c r="J810" s="42"/>
      <c r="L810" s="2"/>
    </row>
    <row r="811" spans="1:12" ht="13" x14ac:dyDescent="0.15">
      <c r="A811" s="44"/>
      <c r="B811" s="11"/>
      <c r="C811" s="18"/>
      <c r="D811" s="19"/>
      <c r="E811" s="18"/>
      <c r="F811" s="35"/>
      <c r="G811" s="18"/>
      <c r="H811" s="18"/>
      <c r="I811" s="11"/>
      <c r="J811" s="42"/>
      <c r="L811" s="2"/>
    </row>
    <row r="812" spans="1:12" ht="13" x14ac:dyDescent="0.15">
      <c r="A812" s="44"/>
      <c r="B812" s="11"/>
      <c r="C812" s="18"/>
      <c r="D812" s="19"/>
      <c r="E812" s="18"/>
      <c r="F812" s="35"/>
      <c r="G812" s="18"/>
      <c r="H812" s="18"/>
      <c r="I812" s="11"/>
      <c r="J812" s="42"/>
      <c r="L812" s="2"/>
    </row>
    <row r="813" spans="1:12" ht="13" x14ac:dyDescent="0.15">
      <c r="A813" s="44"/>
      <c r="B813" s="11"/>
      <c r="C813" s="18"/>
      <c r="D813" s="19"/>
      <c r="E813" s="18"/>
      <c r="F813" s="35"/>
      <c r="G813" s="18"/>
      <c r="H813" s="18"/>
      <c r="I813" s="11"/>
      <c r="J813" s="42"/>
      <c r="L813" s="2"/>
    </row>
    <row r="814" spans="1:12" ht="13" x14ac:dyDescent="0.15">
      <c r="A814" s="44"/>
      <c r="B814" s="11"/>
      <c r="C814" s="18"/>
      <c r="D814" s="19"/>
      <c r="E814" s="18"/>
      <c r="F814" s="35"/>
      <c r="G814" s="18"/>
      <c r="H814" s="18"/>
      <c r="I814" s="11"/>
      <c r="J814" s="42"/>
      <c r="L814" s="2"/>
    </row>
    <row r="815" spans="1:12" ht="13" x14ac:dyDescent="0.15">
      <c r="A815" s="44"/>
      <c r="B815" s="11"/>
      <c r="C815" s="18"/>
      <c r="D815" s="19"/>
      <c r="E815" s="18"/>
      <c r="F815" s="35"/>
      <c r="G815" s="18"/>
      <c r="H815" s="18"/>
      <c r="I815" s="11"/>
      <c r="J815" s="42"/>
      <c r="L815" s="2"/>
    </row>
    <row r="816" spans="1:12" ht="13" x14ac:dyDescent="0.15">
      <c r="A816" s="44"/>
      <c r="B816" s="11"/>
      <c r="C816" s="18"/>
      <c r="D816" s="19"/>
      <c r="E816" s="18"/>
      <c r="F816" s="35"/>
      <c r="G816" s="18"/>
      <c r="H816" s="18"/>
      <c r="I816" s="11"/>
      <c r="J816" s="42"/>
      <c r="L816" s="2"/>
    </row>
    <row r="817" spans="1:12" ht="13" x14ac:dyDescent="0.15">
      <c r="A817" s="44"/>
      <c r="B817" s="11"/>
      <c r="C817" s="18"/>
      <c r="D817" s="19"/>
      <c r="E817" s="18"/>
      <c r="F817" s="35"/>
      <c r="G817" s="18"/>
      <c r="H817" s="18"/>
      <c r="I817" s="11"/>
      <c r="J817" s="42"/>
      <c r="L817" s="2"/>
    </row>
    <row r="818" spans="1:12" ht="13" x14ac:dyDescent="0.15">
      <c r="A818" s="44"/>
      <c r="B818" s="11"/>
      <c r="C818" s="18"/>
      <c r="D818" s="19"/>
      <c r="E818" s="18"/>
      <c r="F818" s="35"/>
      <c r="G818" s="18"/>
      <c r="H818" s="18"/>
      <c r="I818" s="11"/>
      <c r="J818" s="42"/>
      <c r="L818" s="2"/>
    </row>
    <row r="819" spans="1:12" ht="13" x14ac:dyDescent="0.15">
      <c r="A819" s="44"/>
      <c r="B819" s="11"/>
      <c r="C819" s="18"/>
      <c r="D819" s="19"/>
      <c r="E819" s="18"/>
      <c r="F819" s="35"/>
      <c r="G819" s="18"/>
      <c r="H819" s="18"/>
      <c r="I819" s="11"/>
      <c r="J819" s="42"/>
      <c r="L819" s="2"/>
    </row>
    <row r="820" spans="1:12" ht="13" x14ac:dyDescent="0.15">
      <c r="A820" s="44"/>
      <c r="B820" s="11"/>
      <c r="C820" s="18"/>
      <c r="D820" s="19"/>
      <c r="E820" s="18"/>
      <c r="F820" s="35"/>
      <c r="G820" s="18"/>
      <c r="H820" s="18"/>
      <c r="I820" s="11"/>
      <c r="J820" s="42"/>
      <c r="L820" s="2"/>
    </row>
    <row r="821" spans="1:12" ht="13" x14ac:dyDescent="0.15">
      <c r="A821" s="44"/>
      <c r="B821" s="11"/>
      <c r="C821" s="18"/>
      <c r="D821" s="19"/>
      <c r="E821" s="18"/>
      <c r="F821" s="35"/>
      <c r="G821" s="18"/>
      <c r="H821" s="18"/>
      <c r="I821" s="11"/>
      <c r="J821" s="42"/>
      <c r="L821" s="2"/>
    </row>
    <row r="822" spans="1:12" ht="13" x14ac:dyDescent="0.15">
      <c r="A822" s="44"/>
      <c r="B822" s="11"/>
      <c r="C822" s="18"/>
      <c r="D822" s="19"/>
      <c r="E822" s="18"/>
      <c r="F822" s="35"/>
      <c r="G822" s="18"/>
      <c r="H822" s="18"/>
      <c r="I822" s="11"/>
      <c r="J822" s="42"/>
      <c r="L822" s="2"/>
    </row>
    <row r="823" spans="1:12" ht="13" x14ac:dyDescent="0.15">
      <c r="A823" s="44"/>
      <c r="B823" s="11"/>
      <c r="C823" s="18"/>
      <c r="D823" s="19"/>
      <c r="E823" s="18"/>
      <c r="F823" s="35"/>
      <c r="G823" s="18"/>
      <c r="H823" s="18"/>
      <c r="I823" s="11"/>
      <c r="J823" s="42"/>
      <c r="L823" s="2"/>
    </row>
    <row r="824" spans="1:12" ht="13" x14ac:dyDescent="0.15">
      <c r="A824" s="44"/>
      <c r="B824" s="11"/>
      <c r="C824" s="18"/>
      <c r="D824" s="19"/>
      <c r="E824" s="18"/>
      <c r="F824" s="35"/>
      <c r="G824" s="18"/>
      <c r="H824" s="18"/>
      <c r="I824" s="11"/>
      <c r="J824" s="42"/>
      <c r="L824" s="2"/>
    </row>
    <row r="825" spans="1:12" ht="13" x14ac:dyDescent="0.15">
      <c r="A825" s="44"/>
      <c r="B825" s="11"/>
      <c r="C825" s="18"/>
      <c r="D825" s="19"/>
      <c r="E825" s="18"/>
      <c r="F825" s="35"/>
      <c r="G825" s="18"/>
      <c r="H825" s="18"/>
      <c r="I825" s="11"/>
      <c r="J825" s="42"/>
      <c r="L825" s="2"/>
    </row>
    <row r="826" spans="1:12" ht="13" x14ac:dyDescent="0.15">
      <c r="A826" s="44"/>
      <c r="B826" s="11"/>
      <c r="C826" s="18"/>
      <c r="D826" s="19"/>
      <c r="E826" s="18"/>
      <c r="F826" s="35"/>
      <c r="G826" s="18"/>
      <c r="H826" s="18"/>
      <c r="I826" s="11"/>
      <c r="J826" s="42"/>
      <c r="L826" s="2"/>
    </row>
    <row r="827" spans="1:12" ht="13" x14ac:dyDescent="0.15">
      <c r="A827" s="44"/>
      <c r="B827" s="11"/>
      <c r="C827" s="18"/>
      <c r="D827" s="19"/>
      <c r="E827" s="18"/>
      <c r="F827" s="35"/>
      <c r="G827" s="18"/>
      <c r="H827" s="18"/>
      <c r="I827" s="11"/>
      <c r="J827" s="42"/>
      <c r="L827" s="2"/>
    </row>
    <row r="828" spans="1:12" ht="13" x14ac:dyDescent="0.15">
      <c r="A828" s="44"/>
      <c r="B828" s="11"/>
      <c r="C828" s="18"/>
      <c r="D828" s="19"/>
      <c r="E828" s="18"/>
      <c r="F828" s="35"/>
      <c r="G828" s="18"/>
      <c r="H828" s="18"/>
      <c r="I828" s="11"/>
      <c r="J828" s="42"/>
      <c r="L828" s="2"/>
    </row>
    <row r="829" spans="1:12" ht="13" x14ac:dyDescent="0.15">
      <c r="A829" s="44"/>
      <c r="B829" s="11"/>
      <c r="C829" s="18"/>
      <c r="D829" s="19"/>
      <c r="E829" s="18"/>
      <c r="F829" s="35"/>
      <c r="G829" s="18"/>
      <c r="H829" s="18"/>
      <c r="I829" s="11"/>
      <c r="J829" s="42"/>
      <c r="L829" s="2"/>
    </row>
    <row r="830" spans="1:12" ht="13" x14ac:dyDescent="0.15">
      <c r="A830" s="44"/>
      <c r="B830" s="11"/>
      <c r="C830" s="18"/>
      <c r="D830" s="19"/>
      <c r="E830" s="18"/>
      <c r="F830" s="35"/>
      <c r="G830" s="18"/>
      <c r="H830" s="18"/>
      <c r="I830" s="11"/>
      <c r="J830" s="42"/>
      <c r="L830" s="2"/>
    </row>
    <row r="831" spans="1:12" ht="13" x14ac:dyDescent="0.15">
      <c r="A831" s="44"/>
      <c r="B831" s="11"/>
      <c r="C831" s="18"/>
      <c r="D831" s="19"/>
      <c r="E831" s="18"/>
      <c r="F831" s="35"/>
      <c r="G831" s="18"/>
      <c r="H831" s="18"/>
      <c r="I831" s="11"/>
      <c r="J831" s="42"/>
      <c r="L831" s="2"/>
    </row>
    <row r="832" spans="1:12" ht="13" x14ac:dyDescent="0.15">
      <c r="A832" s="44"/>
      <c r="B832" s="11"/>
      <c r="C832" s="18"/>
      <c r="D832" s="19"/>
      <c r="E832" s="18"/>
      <c r="F832" s="35"/>
      <c r="G832" s="18"/>
      <c r="H832" s="18"/>
      <c r="I832" s="11"/>
      <c r="J832" s="42"/>
      <c r="L832" s="2"/>
    </row>
    <row r="833" spans="1:12" ht="13" x14ac:dyDescent="0.15">
      <c r="A833" s="44"/>
      <c r="B833" s="11"/>
      <c r="C833" s="18"/>
      <c r="D833" s="19"/>
      <c r="E833" s="18"/>
      <c r="F833" s="35"/>
      <c r="G833" s="18"/>
      <c r="H833" s="18"/>
      <c r="I833" s="11"/>
      <c r="J833" s="42"/>
      <c r="L833" s="2"/>
    </row>
    <row r="834" spans="1:12" ht="13" x14ac:dyDescent="0.15">
      <c r="A834" s="44"/>
      <c r="B834" s="11"/>
      <c r="C834" s="18"/>
      <c r="D834" s="19"/>
      <c r="E834" s="18"/>
      <c r="F834" s="35"/>
      <c r="G834" s="18"/>
      <c r="H834" s="18"/>
      <c r="I834" s="11"/>
      <c r="J834" s="42"/>
      <c r="L834" s="2"/>
    </row>
    <row r="835" spans="1:12" ht="13" x14ac:dyDescent="0.15">
      <c r="A835" s="44"/>
      <c r="B835" s="11"/>
      <c r="C835" s="18"/>
      <c r="D835" s="19"/>
      <c r="E835" s="18"/>
      <c r="F835" s="35"/>
      <c r="G835" s="18"/>
      <c r="H835" s="18"/>
      <c r="I835" s="11"/>
      <c r="J835" s="42"/>
      <c r="L835" s="2"/>
    </row>
    <row r="836" spans="1:12" ht="13" x14ac:dyDescent="0.15">
      <c r="A836" s="44"/>
      <c r="B836" s="11"/>
      <c r="C836" s="18"/>
      <c r="D836" s="19"/>
      <c r="E836" s="18"/>
      <c r="F836" s="35"/>
      <c r="G836" s="18"/>
      <c r="H836" s="18"/>
      <c r="I836" s="11"/>
      <c r="J836" s="42"/>
      <c r="L836" s="2"/>
    </row>
    <row r="837" spans="1:12" ht="13" x14ac:dyDescent="0.15">
      <c r="A837" s="44"/>
      <c r="B837" s="11"/>
      <c r="C837" s="18"/>
      <c r="D837" s="19"/>
      <c r="E837" s="18"/>
      <c r="F837" s="35"/>
      <c r="G837" s="18"/>
      <c r="H837" s="18"/>
      <c r="I837" s="11"/>
      <c r="J837" s="42"/>
      <c r="L837" s="2"/>
    </row>
    <row r="838" spans="1:12" ht="13" x14ac:dyDescent="0.15">
      <c r="A838" s="44"/>
      <c r="B838" s="11"/>
      <c r="C838" s="18"/>
      <c r="D838" s="19"/>
      <c r="E838" s="18"/>
      <c r="F838" s="35"/>
      <c r="G838" s="18"/>
      <c r="H838" s="18"/>
      <c r="I838" s="11"/>
      <c r="J838" s="42"/>
      <c r="L838" s="2"/>
    </row>
    <row r="839" spans="1:12" ht="13" x14ac:dyDescent="0.15">
      <c r="A839" s="44"/>
      <c r="B839" s="11"/>
      <c r="C839" s="18"/>
      <c r="D839" s="19"/>
      <c r="E839" s="18"/>
      <c r="F839" s="35"/>
      <c r="G839" s="18"/>
      <c r="H839" s="18"/>
      <c r="I839" s="11"/>
      <c r="J839" s="42"/>
      <c r="L839" s="2"/>
    </row>
    <row r="840" spans="1:12" ht="13" x14ac:dyDescent="0.15">
      <c r="A840" s="44"/>
      <c r="B840" s="11"/>
      <c r="C840" s="18"/>
      <c r="D840" s="19"/>
      <c r="E840" s="18"/>
      <c r="F840" s="35"/>
      <c r="G840" s="18"/>
      <c r="H840" s="18"/>
      <c r="I840" s="11"/>
      <c r="J840" s="42"/>
      <c r="L840" s="2"/>
    </row>
    <row r="841" spans="1:12" ht="13" x14ac:dyDescent="0.15">
      <c r="A841" s="44"/>
      <c r="B841" s="11"/>
      <c r="C841" s="18"/>
      <c r="D841" s="19"/>
      <c r="E841" s="18"/>
      <c r="F841" s="35"/>
      <c r="G841" s="18"/>
      <c r="H841" s="18"/>
      <c r="I841" s="11"/>
      <c r="J841" s="42"/>
      <c r="L841" s="2"/>
    </row>
    <row r="842" spans="1:12" ht="13" x14ac:dyDescent="0.15">
      <c r="A842" s="44"/>
      <c r="B842" s="11"/>
      <c r="C842" s="18"/>
      <c r="D842" s="19"/>
      <c r="E842" s="18"/>
      <c r="F842" s="35"/>
      <c r="G842" s="18"/>
      <c r="H842" s="18"/>
      <c r="I842" s="11"/>
      <c r="J842" s="42"/>
      <c r="L842" s="2"/>
    </row>
    <row r="843" spans="1:12" ht="13" x14ac:dyDescent="0.15">
      <c r="A843" s="44"/>
      <c r="B843" s="11"/>
      <c r="C843" s="18"/>
      <c r="D843" s="19"/>
      <c r="E843" s="18"/>
      <c r="F843" s="35"/>
      <c r="G843" s="18"/>
      <c r="H843" s="18"/>
      <c r="I843" s="11"/>
      <c r="J843" s="42"/>
      <c r="L843" s="2"/>
    </row>
    <row r="844" spans="1:12" ht="13" x14ac:dyDescent="0.15">
      <c r="A844" s="44"/>
      <c r="B844" s="11"/>
      <c r="C844" s="18"/>
      <c r="D844" s="19"/>
      <c r="E844" s="18"/>
      <c r="F844" s="35"/>
      <c r="G844" s="18"/>
      <c r="H844" s="18"/>
      <c r="I844" s="11"/>
      <c r="J844" s="42"/>
      <c r="L844" s="2"/>
    </row>
    <row r="845" spans="1:12" ht="13" x14ac:dyDescent="0.15">
      <c r="A845" s="44"/>
      <c r="B845" s="11"/>
      <c r="C845" s="18"/>
      <c r="D845" s="19"/>
      <c r="E845" s="18"/>
      <c r="F845" s="35"/>
      <c r="G845" s="18"/>
      <c r="H845" s="18"/>
      <c r="I845" s="11"/>
      <c r="J845" s="42"/>
      <c r="L845" s="2"/>
    </row>
    <row r="846" spans="1:12" ht="13" x14ac:dyDescent="0.15">
      <c r="A846" s="44"/>
      <c r="B846" s="11"/>
      <c r="C846" s="18"/>
      <c r="D846" s="19"/>
      <c r="E846" s="18"/>
      <c r="F846" s="35"/>
      <c r="G846" s="18"/>
      <c r="H846" s="18"/>
      <c r="I846" s="11"/>
      <c r="J846" s="42"/>
      <c r="L846" s="2"/>
    </row>
    <row r="847" spans="1:12" ht="13" x14ac:dyDescent="0.15">
      <c r="A847" s="44"/>
      <c r="B847" s="11"/>
      <c r="C847" s="18"/>
      <c r="D847" s="19"/>
      <c r="E847" s="18"/>
      <c r="F847" s="35"/>
      <c r="G847" s="18"/>
      <c r="H847" s="18"/>
      <c r="I847" s="11"/>
      <c r="J847" s="42"/>
      <c r="L847" s="2"/>
    </row>
    <row r="848" spans="1:12" ht="13" x14ac:dyDescent="0.15">
      <c r="A848" s="44"/>
      <c r="B848" s="11"/>
      <c r="C848" s="18"/>
      <c r="D848" s="19"/>
      <c r="E848" s="18"/>
      <c r="F848" s="35"/>
      <c r="G848" s="18"/>
      <c r="H848" s="18"/>
      <c r="I848" s="11"/>
      <c r="J848" s="42"/>
      <c r="L848" s="2"/>
    </row>
    <row r="849" spans="1:12" ht="13" x14ac:dyDescent="0.15">
      <c r="A849" s="44"/>
      <c r="B849" s="11"/>
      <c r="C849" s="18"/>
      <c r="D849" s="19"/>
      <c r="E849" s="18"/>
      <c r="F849" s="35"/>
      <c r="G849" s="18"/>
      <c r="H849" s="18"/>
      <c r="I849" s="11"/>
      <c r="J849" s="42"/>
      <c r="L849" s="2"/>
    </row>
    <row r="850" spans="1:12" ht="13" x14ac:dyDescent="0.15">
      <c r="A850" s="44"/>
      <c r="B850" s="11"/>
      <c r="C850" s="18"/>
      <c r="D850" s="19"/>
      <c r="E850" s="18"/>
      <c r="F850" s="35"/>
      <c r="G850" s="18"/>
      <c r="H850" s="18"/>
      <c r="I850" s="11"/>
      <c r="J850" s="42"/>
      <c r="L850" s="2"/>
    </row>
    <row r="851" spans="1:12" ht="13" x14ac:dyDescent="0.15">
      <c r="A851" s="44"/>
      <c r="B851" s="11"/>
      <c r="C851" s="18"/>
      <c r="D851" s="19"/>
      <c r="E851" s="18"/>
      <c r="F851" s="35"/>
      <c r="G851" s="18"/>
      <c r="H851" s="18"/>
      <c r="I851" s="11"/>
      <c r="J851" s="42"/>
      <c r="L851" s="2"/>
    </row>
    <row r="852" spans="1:12" ht="13" x14ac:dyDescent="0.15">
      <c r="A852" s="44"/>
      <c r="B852" s="11"/>
      <c r="C852" s="18"/>
      <c r="D852" s="19"/>
      <c r="E852" s="18"/>
      <c r="F852" s="35"/>
      <c r="G852" s="18"/>
      <c r="H852" s="18"/>
      <c r="I852" s="11"/>
      <c r="J852" s="42"/>
      <c r="L852" s="2"/>
    </row>
    <row r="853" spans="1:12" ht="13" x14ac:dyDescent="0.15">
      <c r="A853" s="44"/>
      <c r="B853" s="11"/>
      <c r="C853" s="18"/>
      <c r="D853" s="19"/>
      <c r="E853" s="18"/>
      <c r="F853" s="35"/>
      <c r="G853" s="18"/>
      <c r="H853" s="18"/>
      <c r="I853" s="11"/>
      <c r="J853" s="42"/>
      <c r="L853" s="2"/>
    </row>
    <row r="854" spans="1:12" ht="13" x14ac:dyDescent="0.15">
      <c r="A854" s="44"/>
      <c r="B854" s="11"/>
      <c r="C854" s="18"/>
      <c r="D854" s="19"/>
      <c r="E854" s="18"/>
      <c r="F854" s="35"/>
      <c r="G854" s="18"/>
      <c r="H854" s="18"/>
      <c r="I854" s="11"/>
      <c r="J854" s="42"/>
      <c r="L854" s="2"/>
    </row>
    <row r="855" spans="1:12" ht="13" x14ac:dyDescent="0.15">
      <c r="A855" s="44"/>
      <c r="B855" s="11"/>
      <c r="C855" s="18"/>
      <c r="D855" s="19"/>
      <c r="E855" s="18"/>
      <c r="F855" s="35"/>
      <c r="G855" s="18"/>
      <c r="H855" s="18"/>
      <c r="I855" s="11"/>
      <c r="J855" s="42"/>
      <c r="L855" s="2"/>
    </row>
    <row r="856" spans="1:12" ht="13" x14ac:dyDescent="0.15">
      <c r="A856" s="44"/>
      <c r="B856" s="11"/>
      <c r="C856" s="18"/>
      <c r="D856" s="19"/>
      <c r="E856" s="18"/>
      <c r="F856" s="35"/>
      <c r="G856" s="18"/>
      <c r="H856" s="18"/>
      <c r="I856" s="11"/>
      <c r="J856" s="42"/>
      <c r="L856" s="2"/>
    </row>
    <row r="857" spans="1:12" ht="13" x14ac:dyDescent="0.15">
      <c r="A857" s="44"/>
      <c r="B857" s="11"/>
      <c r="C857" s="18"/>
      <c r="D857" s="19"/>
      <c r="E857" s="18"/>
      <c r="F857" s="35"/>
      <c r="G857" s="18"/>
      <c r="H857" s="18"/>
      <c r="I857" s="11"/>
      <c r="J857" s="42"/>
      <c r="L857" s="2"/>
    </row>
    <row r="858" spans="1:12" ht="13" x14ac:dyDescent="0.15">
      <c r="A858" s="44"/>
      <c r="B858" s="11"/>
      <c r="C858" s="18"/>
      <c r="D858" s="19"/>
      <c r="E858" s="18"/>
      <c r="F858" s="35"/>
      <c r="G858" s="18"/>
      <c r="H858" s="18"/>
      <c r="I858" s="11"/>
      <c r="J858" s="42"/>
      <c r="L858" s="2"/>
    </row>
    <row r="859" spans="1:12" ht="13" x14ac:dyDescent="0.15">
      <c r="A859" s="44"/>
      <c r="B859" s="11"/>
      <c r="C859" s="18"/>
      <c r="D859" s="19"/>
      <c r="E859" s="18"/>
      <c r="F859" s="35"/>
      <c r="G859" s="18"/>
      <c r="H859" s="18"/>
      <c r="I859" s="11"/>
      <c r="J859" s="42"/>
      <c r="L859" s="2"/>
    </row>
    <row r="860" spans="1:12" ht="13" x14ac:dyDescent="0.15">
      <c r="A860" s="44"/>
      <c r="B860" s="11"/>
      <c r="C860" s="18"/>
      <c r="D860" s="19"/>
      <c r="E860" s="18"/>
      <c r="F860" s="35"/>
      <c r="G860" s="18"/>
      <c r="H860" s="18"/>
      <c r="I860" s="11"/>
      <c r="J860" s="42"/>
      <c r="L860" s="2"/>
    </row>
    <row r="861" spans="1:12" ht="13" x14ac:dyDescent="0.15">
      <c r="A861" s="44"/>
      <c r="B861" s="11"/>
      <c r="C861" s="18"/>
      <c r="D861" s="19"/>
      <c r="E861" s="18"/>
      <c r="F861" s="35"/>
      <c r="G861" s="18"/>
      <c r="H861" s="18"/>
      <c r="I861" s="11"/>
      <c r="J861" s="42"/>
      <c r="L861" s="2"/>
    </row>
    <row r="862" spans="1:12" ht="13" x14ac:dyDescent="0.15">
      <c r="A862" s="44"/>
      <c r="B862" s="11"/>
      <c r="C862" s="18"/>
      <c r="D862" s="19"/>
      <c r="E862" s="18"/>
      <c r="F862" s="35"/>
      <c r="G862" s="18"/>
      <c r="H862" s="18"/>
      <c r="I862" s="11"/>
      <c r="J862" s="42"/>
      <c r="L862" s="2"/>
    </row>
    <row r="863" spans="1:12" ht="13" x14ac:dyDescent="0.15">
      <c r="A863" s="44"/>
      <c r="B863" s="11"/>
      <c r="C863" s="18"/>
      <c r="D863" s="19"/>
      <c r="E863" s="18"/>
      <c r="F863" s="35"/>
      <c r="G863" s="18"/>
      <c r="H863" s="18"/>
      <c r="I863" s="11"/>
      <c r="J863" s="42"/>
      <c r="L863" s="2"/>
    </row>
    <row r="864" spans="1:12" ht="13" x14ac:dyDescent="0.15">
      <c r="A864" s="44"/>
      <c r="B864" s="11"/>
      <c r="C864" s="18"/>
      <c r="D864" s="19"/>
      <c r="E864" s="18"/>
      <c r="F864" s="35"/>
      <c r="G864" s="18"/>
      <c r="H864" s="18"/>
      <c r="I864" s="11"/>
      <c r="J864" s="42"/>
      <c r="L864" s="2"/>
    </row>
    <row r="865" spans="1:12" ht="13" x14ac:dyDescent="0.15">
      <c r="A865" s="44"/>
      <c r="B865" s="11"/>
      <c r="C865" s="18"/>
      <c r="D865" s="19"/>
      <c r="E865" s="18"/>
      <c r="F865" s="35"/>
      <c r="G865" s="18"/>
      <c r="H865" s="18"/>
      <c r="I865" s="11"/>
      <c r="J865" s="42"/>
      <c r="L865" s="2"/>
    </row>
    <row r="866" spans="1:12" ht="13" x14ac:dyDescent="0.15">
      <c r="A866" s="44"/>
      <c r="B866" s="11"/>
      <c r="C866" s="18"/>
      <c r="D866" s="19"/>
      <c r="E866" s="18"/>
      <c r="F866" s="35"/>
      <c r="G866" s="18"/>
      <c r="H866" s="18"/>
      <c r="I866" s="11"/>
      <c r="J866" s="42"/>
      <c r="L866" s="2"/>
    </row>
    <row r="867" spans="1:12" ht="13" x14ac:dyDescent="0.15">
      <c r="A867" s="44"/>
      <c r="B867" s="11"/>
      <c r="C867" s="18"/>
      <c r="D867" s="19"/>
      <c r="E867" s="18"/>
      <c r="F867" s="35"/>
      <c r="G867" s="18"/>
      <c r="H867" s="18"/>
      <c r="I867" s="11"/>
      <c r="J867" s="42"/>
      <c r="L867" s="2"/>
    </row>
    <row r="868" spans="1:12" ht="13" x14ac:dyDescent="0.15">
      <c r="A868" s="44"/>
      <c r="B868" s="11"/>
      <c r="C868" s="18"/>
      <c r="D868" s="19"/>
      <c r="E868" s="18"/>
      <c r="F868" s="35"/>
      <c r="G868" s="18"/>
      <c r="H868" s="18"/>
      <c r="I868" s="11"/>
      <c r="J868" s="42"/>
      <c r="L868" s="2"/>
    </row>
    <row r="869" spans="1:12" ht="13" x14ac:dyDescent="0.15">
      <c r="A869" s="44"/>
      <c r="B869" s="11"/>
      <c r="C869" s="18"/>
      <c r="D869" s="19"/>
      <c r="E869" s="18"/>
      <c r="F869" s="35"/>
      <c r="G869" s="18"/>
      <c r="H869" s="18"/>
      <c r="I869" s="11"/>
      <c r="J869" s="42"/>
      <c r="L869" s="2"/>
    </row>
    <row r="870" spans="1:12" ht="13" x14ac:dyDescent="0.15">
      <c r="A870" s="44"/>
      <c r="B870" s="11"/>
      <c r="C870" s="18"/>
      <c r="D870" s="19"/>
      <c r="E870" s="18"/>
      <c r="F870" s="35"/>
      <c r="G870" s="18"/>
      <c r="H870" s="18"/>
      <c r="I870" s="11"/>
      <c r="J870" s="42"/>
      <c r="L870" s="2"/>
    </row>
    <row r="871" spans="1:12" ht="13" x14ac:dyDescent="0.15">
      <c r="A871" s="44"/>
      <c r="B871" s="11"/>
      <c r="C871" s="18"/>
      <c r="D871" s="19"/>
      <c r="E871" s="18"/>
      <c r="F871" s="35"/>
      <c r="G871" s="18"/>
      <c r="H871" s="18"/>
      <c r="I871" s="11"/>
      <c r="J871" s="42"/>
      <c r="L871" s="2"/>
    </row>
    <row r="872" spans="1:12" ht="13" x14ac:dyDescent="0.15">
      <c r="A872" s="44"/>
      <c r="B872" s="11"/>
      <c r="C872" s="18"/>
      <c r="D872" s="19"/>
      <c r="E872" s="18"/>
      <c r="F872" s="35"/>
      <c r="G872" s="18"/>
      <c r="H872" s="18"/>
      <c r="I872" s="11"/>
      <c r="J872" s="42"/>
      <c r="L872" s="2"/>
    </row>
    <row r="873" spans="1:12" ht="13" x14ac:dyDescent="0.15">
      <c r="A873" s="44"/>
      <c r="B873" s="11"/>
      <c r="C873" s="18"/>
      <c r="D873" s="19"/>
      <c r="E873" s="18"/>
      <c r="F873" s="35"/>
      <c r="G873" s="18"/>
      <c r="H873" s="18"/>
      <c r="I873" s="11"/>
      <c r="J873" s="42"/>
      <c r="L873" s="2"/>
    </row>
    <row r="874" spans="1:12" ht="13" x14ac:dyDescent="0.15">
      <c r="A874" s="44"/>
      <c r="B874" s="11"/>
      <c r="C874" s="18"/>
      <c r="D874" s="19"/>
      <c r="E874" s="18"/>
      <c r="F874" s="35"/>
      <c r="G874" s="18"/>
      <c r="H874" s="18"/>
      <c r="I874" s="11"/>
      <c r="J874" s="42"/>
      <c r="L874" s="2"/>
    </row>
    <row r="875" spans="1:12" ht="13" x14ac:dyDescent="0.15">
      <c r="A875" s="44"/>
      <c r="B875" s="11"/>
      <c r="C875" s="18"/>
      <c r="D875" s="19"/>
      <c r="E875" s="18"/>
      <c r="F875" s="35"/>
      <c r="G875" s="18"/>
      <c r="H875" s="18"/>
      <c r="I875" s="11"/>
      <c r="J875" s="42"/>
      <c r="L875" s="2"/>
    </row>
    <row r="876" spans="1:12" ht="13" x14ac:dyDescent="0.15">
      <c r="A876" s="44"/>
      <c r="B876" s="11"/>
      <c r="C876" s="18"/>
      <c r="D876" s="19"/>
      <c r="E876" s="18"/>
      <c r="F876" s="35"/>
      <c r="G876" s="18"/>
      <c r="H876" s="18"/>
      <c r="I876" s="11"/>
      <c r="J876" s="42"/>
      <c r="L876" s="2"/>
    </row>
    <row r="877" spans="1:12" ht="13" x14ac:dyDescent="0.15">
      <c r="A877" s="44"/>
      <c r="B877" s="11"/>
      <c r="C877" s="18"/>
      <c r="D877" s="19"/>
      <c r="E877" s="18"/>
      <c r="F877" s="35"/>
      <c r="G877" s="18"/>
      <c r="H877" s="18"/>
      <c r="I877" s="11"/>
      <c r="J877" s="42"/>
      <c r="L877" s="2"/>
    </row>
    <row r="878" spans="1:12" ht="13" x14ac:dyDescent="0.15">
      <c r="A878" s="44"/>
      <c r="B878" s="11"/>
      <c r="C878" s="18"/>
      <c r="D878" s="19"/>
      <c r="E878" s="18"/>
      <c r="F878" s="35"/>
      <c r="G878" s="18"/>
      <c r="H878" s="18"/>
      <c r="I878" s="11"/>
      <c r="J878" s="42"/>
      <c r="L878" s="2"/>
    </row>
    <row r="879" spans="1:12" ht="13" x14ac:dyDescent="0.15">
      <c r="A879" s="44"/>
      <c r="B879" s="11"/>
      <c r="C879" s="18"/>
      <c r="D879" s="19"/>
      <c r="E879" s="18"/>
      <c r="F879" s="35"/>
      <c r="G879" s="18"/>
      <c r="H879" s="18"/>
      <c r="I879" s="11"/>
      <c r="J879" s="42"/>
      <c r="L879" s="2"/>
    </row>
    <row r="880" spans="1:12" ht="13" x14ac:dyDescent="0.15">
      <c r="A880" s="44"/>
      <c r="B880" s="11"/>
      <c r="C880" s="18"/>
      <c r="D880" s="19"/>
      <c r="E880" s="18"/>
      <c r="F880" s="35"/>
      <c r="G880" s="18"/>
      <c r="H880" s="18"/>
      <c r="I880" s="11"/>
      <c r="J880" s="42"/>
      <c r="L880" s="2"/>
    </row>
    <row r="881" spans="1:12" ht="13" x14ac:dyDescent="0.15">
      <c r="A881" s="44"/>
      <c r="B881" s="11"/>
      <c r="C881" s="18"/>
      <c r="D881" s="19"/>
      <c r="E881" s="18"/>
      <c r="F881" s="35"/>
      <c r="G881" s="18"/>
      <c r="H881" s="18"/>
      <c r="I881" s="11"/>
      <c r="J881" s="42"/>
      <c r="L881" s="2"/>
    </row>
    <row r="882" spans="1:12" ht="13" x14ac:dyDescent="0.15">
      <c r="A882" s="44"/>
      <c r="B882" s="11"/>
      <c r="C882" s="18"/>
      <c r="D882" s="19"/>
      <c r="E882" s="18"/>
      <c r="F882" s="35"/>
      <c r="G882" s="18"/>
      <c r="H882" s="18"/>
      <c r="I882" s="11"/>
      <c r="J882" s="42"/>
      <c r="L882" s="2"/>
    </row>
    <row r="883" spans="1:12" ht="13" x14ac:dyDescent="0.15">
      <c r="A883" s="44"/>
      <c r="B883" s="11"/>
      <c r="C883" s="18"/>
      <c r="D883" s="19"/>
      <c r="E883" s="18"/>
      <c r="F883" s="35"/>
      <c r="G883" s="18"/>
      <c r="H883" s="18"/>
      <c r="I883" s="11"/>
      <c r="J883" s="42"/>
      <c r="L883" s="2"/>
    </row>
    <row r="884" spans="1:12" ht="13" x14ac:dyDescent="0.15">
      <c r="A884" s="44"/>
      <c r="B884" s="11"/>
      <c r="C884" s="18"/>
      <c r="D884" s="19"/>
      <c r="E884" s="18"/>
      <c r="F884" s="35"/>
      <c r="G884" s="18"/>
      <c r="H884" s="18"/>
      <c r="I884" s="11"/>
      <c r="J884" s="42"/>
      <c r="L884" s="2"/>
    </row>
    <row r="885" spans="1:12" ht="13" x14ac:dyDescent="0.15">
      <c r="A885" s="44"/>
      <c r="B885" s="11"/>
      <c r="C885" s="18"/>
      <c r="D885" s="19"/>
      <c r="E885" s="18"/>
      <c r="F885" s="35"/>
      <c r="G885" s="18"/>
      <c r="H885" s="18"/>
      <c r="I885" s="11"/>
      <c r="J885" s="42"/>
      <c r="L885" s="2"/>
    </row>
    <row r="886" spans="1:12" ht="13" x14ac:dyDescent="0.15">
      <c r="A886" s="44"/>
      <c r="B886" s="11"/>
      <c r="C886" s="18"/>
      <c r="D886" s="19"/>
      <c r="E886" s="18"/>
      <c r="F886" s="35"/>
      <c r="G886" s="18"/>
      <c r="H886" s="18"/>
      <c r="I886" s="11"/>
      <c r="J886" s="42"/>
      <c r="L886" s="2"/>
    </row>
    <row r="887" spans="1:12" ht="13" x14ac:dyDescent="0.15">
      <c r="A887" s="44"/>
      <c r="B887" s="11"/>
      <c r="C887" s="18"/>
      <c r="D887" s="19"/>
      <c r="E887" s="18"/>
      <c r="F887" s="35"/>
      <c r="G887" s="18"/>
      <c r="H887" s="18"/>
      <c r="I887" s="11"/>
      <c r="J887" s="42"/>
      <c r="L887" s="2"/>
    </row>
    <row r="888" spans="1:12" ht="13" x14ac:dyDescent="0.15">
      <c r="A888" s="44"/>
      <c r="B888" s="11"/>
      <c r="C888" s="18"/>
      <c r="D888" s="19"/>
      <c r="E888" s="18"/>
      <c r="F888" s="35"/>
      <c r="G888" s="18"/>
      <c r="H888" s="18"/>
      <c r="I888" s="11"/>
      <c r="J888" s="42"/>
      <c r="L888" s="2"/>
    </row>
    <row r="889" spans="1:12" ht="13" x14ac:dyDescent="0.15">
      <c r="A889" s="44"/>
      <c r="B889" s="11"/>
      <c r="C889" s="18"/>
      <c r="D889" s="19"/>
      <c r="E889" s="18"/>
      <c r="F889" s="35"/>
      <c r="G889" s="18"/>
      <c r="H889" s="18"/>
      <c r="I889" s="11"/>
      <c r="J889" s="42"/>
      <c r="L889" s="2"/>
    </row>
    <row r="890" spans="1:12" ht="13" x14ac:dyDescent="0.15">
      <c r="A890" s="44"/>
      <c r="B890" s="11"/>
      <c r="C890" s="18"/>
      <c r="D890" s="19"/>
      <c r="E890" s="18"/>
      <c r="F890" s="35"/>
      <c r="G890" s="18"/>
      <c r="H890" s="18"/>
      <c r="I890" s="11"/>
      <c r="J890" s="42"/>
      <c r="L890" s="2"/>
    </row>
    <row r="891" spans="1:12" ht="13" x14ac:dyDescent="0.15">
      <c r="A891" s="44"/>
      <c r="B891" s="11"/>
      <c r="C891" s="18"/>
      <c r="D891" s="19"/>
      <c r="E891" s="18"/>
      <c r="F891" s="35"/>
      <c r="G891" s="18"/>
      <c r="H891" s="18"/>
      <c r="I891" s="11"/>
      <c r="J891" s="42"/>
      <c r="L891" s="2"/>
    </row>
    <row r="892" spans="1:12" ht="13" x14ac:dyDescent="0.15">
      <c r="A892" s="44"/>
      <c r="B892" s="11"/>
      <c r="C892" s="18"/>
      <c r="D892" s="19"/>
      <c r="E892" s="18"/>
      <c r="F892" s="35"/>
      <c r="G892" s="18"/>
      <c r="H892" s="18"/>
      <c r="I892" s="11"/>
      <c r="J892" s="42"/>
      <c r="L892" s="2"/>
    </row>
    <row r="893" spans="1:12" ht="13" x14ac:dyDescent="0.15">
      <c r="A893" s="44"/>
      <c r="B893" s="11"/>
      <c r="C893" s="18"/>
      <c r="D893" s="19"/>
      <c r="E893" s="18"/>
      <c r="F893" s="35"/>
      <c r="G893" s="18"/>
      <c r="H893" s="18"/>
      <c r="I893" s="11"/>
      <c r="J893" s="42"/>
      <c r="L893" s="2"/>
    </row>
    <row r="894" spans="1:12" ht="13" x14ac:dyDescent="0.15">
      <c r="A894" s="44"/>
      <c r="B894" s="11"/>
      <c r="C894" s="18"/>
      <c r="D894" s="19"/>
      <c r="E894" s="18"/>
      <c r="F894" s="35"/>
      <c r="G894" s="18"/>
      <c r="H894" s="18"/>
      <c r="I894" s="11"/>
      <c r="J894" s="42"/>
      <c r="L894" s="2"/>
    </row>
    <row r="895" spans="1:12" ht="13" x14ac:dyDescent="0.15">
      <c r="A895" s="44"/>
      <c r="B895" s="11"/>
      <c r="C895" s="18"/>
      <c r="D895" s="19"/>
      <c r="E895" s="18"/>
      <c r="F895" s="35"/>
      <c r="G895" s="18"/>
      <c r="H895" s="18"/>
      <c r="I895" s="11"/>
      <c r="J895" s="42"/>
      <c r="L895" s="2"/>
    </row>
    <row r="896" spans="1:12" ht="13" x14ac:dyDescent="0.15">
      <c r="A896" s="44"/>
      <c r="B896" s="11"/>
      <c r="C896" s="18"/>
      <c r="D896" s="19"/>
      <c r="E896" s="18"/>
      <c r="F896" s="35"/>
      <c r="G896" s="18"/>
      <c r="H896" s="18"/>
      <c r="I896" s="11"/>
      <c r="J896" s="42"/>
      <c r="L896" s="2"/>
    </row>
    <row r="897" spans="1:12" ht="13" x14ac:dyDescent="0.15">
      <c r="A897" s="44"/>
      <c r="B897" s="11"/>
      <c r="C897" s="18"/>
      <c r="D897" s="19"/>
      <c r="E897" s="18"/>
      <c r="F897" s="35"/>
      <c r="G897" s="18"/>
      <c r="H897" s="18"/>
      <c r="I897" s="11"/>
      <c r="J897" s="42"/>
      <c r="L897" s="2"/>
    </row>
    <row r="898" spans="1:12" ht="13" x14ac:dyDescent="0.15">
      <c r="A898" s="44"/>
      <c r="B898" s="11"/>
      <c r="C898" s="18"/>
      <c r="D898" s="19"/>
      <c r="E898" s="18"/>
      <c r="F898" s="35"/>
      <c r="G898" s="18"/>
      <c r="H898" s="18"/>
      <c r="I898" s="11"/>
      <c r="J898" s="42"/>
      <c r="L898" s="2"/>
    </row>
    <row r="899" spans="1:12" ht="13" x14ac:dyDescent="0.15">
      <c r="A899" s="44"/>
      <c r="B899" s="11"/>
      <c r="C899" s="18"/>
      <c r="D899" s="19"/>
      <c r="E899" s="18"/>
      <c r="F899" s="35"/>
      <c r="G899" s="18"/>
      <c r="H899" s="18"/>
      <c r="I899" s="11"/>
      <c r="J899" s="42"/>
      <c r="L899" s="2"/>
    </row>
    <row r="900" spans="1:12" ht="13" x14ac:dyDescent="0.15">
      <c r="A900" s="44"/>
      <c r="B900" s="11"/>
      <c r="C900" s="18"/>
      <c r="D900" s="19"/>
      <c r="E900" s="18"/>
      <c r="F900" s="35"/>
      <c r="G900" s="18"/>
      <c r="H900" s="18"/>
      <c r="I900" s="11"/>
      <c r="J900" s="42"/>
      <c r="L900" s="2"/>
    </row>
    <row r="901" spans="1:12" ht="13" x14ac:dyDescent="0.15">
      <c r="A901" s="44"/>
      <c r="B901" s="11"/>
      <c r="C901" s="18"/>
      <c r="D901" s="19"/>
      <c r="E901" s="18"/>
      <c r="F901" s="35"/>
      <c r="G901" s="18"/>
      <c r="H901" s="18"/>
      <c r="I901" s="11"/>
      <c r="J901" s="42"/>
      <c r="L901" s="2"/>
    </row>
    <row r="902" spans="1:12" ht="13" x14ac:dyDescent="0.15">
      <c r="A902" s="44"/>
      <c r="B902" s="11"/>
      <c r="C902" s="18"/>
      <c r="D902" s="19"/>
      <c r="E902" s="18"/>
      <c r="F902" s="35"/>
      <c r="G902" s="18"/>
      <c r="H902" s="18"/>
      <c r="I902" s="11"/>
      <c r="J902" s="42"/>
      <c r="L902" s="2"/>
    </row>
    <row r="903" spans="1:12" ht="13" x14ac:dyDescent="0.15">
      <c r="A903" s="44"/>
      <c r="B903" s="11"/>
      <c r="C903" s="18"/>
      <c r="D903" s="19"/>
      <c r="E903" s="18"/>
      <c r="F903" s="35"/>
      <c r="G903" s="18"/>
      <c r="H903" s="18"/>
      <c r="I903" s="11"/>
      <c r="J903" s="42"/>
      <c r="L903" s="2"/>
    </row>
    <row r="904" spans="1:12" ht="13" x14ac:dyDescent="0.15">
      <c r="A904" s="44"/>
      <c r="B904" s="11"/>
      <c r="C904" s="18"/>
      <c r="D904" s="19"/>
      <c r="E904" s="18"/>
      <c r="F904" s="35"/>
      <c r="G904" s="18"/>
      <c r="H904" s="18"/>
      <c r="I904" s="11"/>
      <c r="J904" s="42"/>
      <c r="L904" s="2"/>
    </row>
    <row r="905" spans="1:12" ht="13" x14ac:dyDescent="0.15">
      <c r="A905" s="44"/>
      <c r="B905" s="11"/>
      <c r="C905" s="18"/>
      <c r="D905" s="19"/>
      <c r="E905" s="18"/>
      <c r="F905" s="35"/>
      <c r="G905" s="18"/>
      <c r="H905" s="18"/>
      <c r="I905" s="11"/>
      <c r="J905" s="42"/>
      <c r="L905" s="2"/>
    </row>
    <row r="906" spans="1:12" ht="13" x14ac:dyDescent="0.15">
      <c r="A906" s="44"/>
      <c r="B906" s="11"/>
      <c r="C906" s="18"/>
      <c r="D906" s="19"/>
      <c r="E906" s="18"/>
      <c r="F906" s="35"/>
      <c r="G906" s="18"/>
      <c r="H906" s="18"/>
      <c r="I906" s="11"/>
      <c r="J906" s="42"/>
      <c r="L906" s="2"/>
    </row>
    <row r="907" spans="1:12" ht="13" x14ac:dyDescent="0.15">
      <c r="A907" s="44"/>
      <c r="B907" s="11"/>
      <c r="C907" s="18"/>
      <c r="D907" s="19"/>
      <c r="E907" s="18"/>
      <c r="F907" s="35"/>
      <c r="G907" s="18"/>
      <c r="H907" s="18"/>
      <c r="I907" s="11"/>
      <c r="J907" s="42"/>
      <c r="L907" s="2"/>
    </row>
    <row r="908" spans="1:12" ht="13" x14ac:dyDescent="0.15">
      <c r="A908" s="44"/>
      <c r="B908" s="11"/>
      <c r="C908" s="18"/>
      <c r="D908" s="19"/>
      <c r="E908" s="18"/>
      <c r="F908" s="35"/>
      <c r="G908" s="18"/>
      <c r="H908" s="18"/>
      <c r="I908" s="11"/>
      <c r="J908" s="42"/>
      <c r="L908" s="2"/>
    </row>
    <row r="909" spans="1:12" ht="13" x14ac:dyDescent="0.15">
      <c r="A909" s="44"/>
      <c r="B909" s="11"/>
      <c r="C909" s="18"/>
      <c r="D909" s="19"/>
      <c r="E909" s="18"/>
      <c r="F909" s="35"/>
      <c r="G909" s="18"/>
      <c r="H909" s="18"/>
      <c r="I909" s="11"/>
      <c r="J909" s="42"/>
      <c r="L909" s="2"/>
    </row>
    <row r="910" spans="1:12" ht="13" x14ac:dyDescent="0.15">
      <c r="A910" s="44"/>
      <c r="B910" s="11"/>
      <c r="C910" s="18"/>
      <c r="D910" s="19"/>
      <c r="E910" s="18"/>
      <c r="F910" s="35"/>
      <c r="G910" s="18"/>
      <c r="H910" s="18"/>
      <c r="I910" s="11"/>
      <c r="J910" s="42"/>
      <c r="L910" s="2"/>
    </row>
    <row r="911" spans="1:12" ht="13" x14ac:dyDescent="0.15">
      <c r="A911" s="44"/>
      <c r="B911" s="11"/>
      <c r="C911" s="18"/>
      <c r="D911" s="19"/>
      <c r="E911" s="18"/>
      <c r="F911" s="35"/>
      <c r="G911" s="18"/>
      <c r="H911" s="18"/>
      <c r="I911" s="11"/>
      <c r="J911" s="42"/>
      <c r="L911" s="2"/>
    </row>
    <row r="912" spans="1:12" ht="13" x14ac:dyDescent="0.15">
      <c r="A912" s="44"/>
      <c r="B912" s="11"/>
      <c r="C912" s="18"/>
      <c r="D912" s="19"/>
      <c r="E912" s="18"/>
      <c r="F912" s="35"/>
      <c r="G912" s="18"/>
      <c r="H912" s="18"/>
      <c r="I912" s="11"/>
      <c r="J912" s="42"/>
      <c r="L912" s="2"/>
    </row>
    <row r="913" spans="1:12" ht="13" x14ac:dyDescent="0.15">
      <c r="A913" s="44"/>
      <c r="B913" s="11"/>
      <c r="C913" s="18"/>
      <c r="D913" s="19"/>
      <c r="E913" s="18"/>
      <c r="F913" s="35"/>
      <c r="G913" s="18"/>
      <c r="H913" s="18"/>
      <c r="I913" s="11"/>
      <c r="J913" s="42"/>
      <c r="L913" s="2"/>
    </row>
    <row r="914" spans="1:12" ht="13" x14ac:dyDescent="0.15">
      <c r="A914" s="44"/>
      <c r="B914" s="11"/>
      <c r="C914" s="18"/>
      <c r="D914" s="19"/>
      <c r="E914" s="18"/>
      <c r="F914" s="35"/>
      <c r="G914" s="18"/>
      <c r="H914" s="18"/>
      <c r="I914" s="11"/>
      <c r="J914" s="42"/>
      <c r="L914" s="2"/>
    </row>
    <row r="915" spans="1:12" ht="13" x14ac:dyDescent="0.15">
      <c r="A915" s="44"/>
      <c r="B915" s="11"/>
      <c r="C915" s="18"/>
      <c r="D915" s="19"/>
      <c r="E915" s="18"/>
      <c r="F915" s="35"/>
      <c r="G915" s="18"/>
      <c r="H915" s="18"/>
      <c r="I915" s="11"/>
      <c r="J915" s="42"/>
      <c r="L915" s="2"/>
    </row>
    <row r="916" spans="1:12" ht="13" x14ac:dyDescent="0.15">
      <c r="A916" s="44"/>
      <c r="B916" s="11"/>
      <c r="C916" s="18"/>
      <c r="D916" s="19"/>
      <c r="E916" s="18"/>
      <c r="F916" s="35"/>
      <c r="G916" s="18"/>
      <c r="H916" s="18"/>
      <c r="I916" s="11"/>
      <c r="J916" s="42"/>
      <c r="L916" s="2"/>
    </row>
    <row r="917" spans="1:12" ht="13" x14ac:dyDescent="0.15">
      <c r="A917" s="44"/>
      <c r="B917" s="11"/>
      <c r="C917" s="18"/>
      <c r="D917" s="19"/>
      <c r="E917" s="18"/>
      <c r="F917" s="35"/>
      <c r="G917" s="18"/>
      <c r="H917" s="18"/>
      <c r="I917" s="11"/>
      <c r="J917" s="42"/>
      <c r="L917" s="2"/>
    </row>
    <row r="918" spans="1:12" ht="13" x14ac:dyDescent="0.15">
      <c r="A918" s="44"/>
      <c r="B918" s="11"/>
      <c r="C918" s="18"/>
      <c r="D918" s="19"/>
      <c r="E918" s="18"/>
      <c r="F918" s="35"/>
      <c r="G918" s="18"/>
      <c r="H918" s="18"/>
      <c r="I918" s="11"/>
      <c r="J918" s="42"/>
      <c r="L918" s="2"/>
    </row>
    <row r="919" spans="1:12" ht="13" x14ac:dyDescent="0.15">
      <c r="A919" s="44"/>
      <c r="B919" s="11"/>
      <c r="C919" s="18"/>
      <c r="D919" s="19"/>
      <c r="E919" s="18"/>
      <c r="F919" s="35"/>
      <c r="G919" s="18"/>
      <c r="H919" s="18"/>
      <c r="I919" s="11"/>
      <c r="J919" s="42"/>
      <c r="L919" s="2"/>
    </row>
    <row r="920" spans="1:12" ht="13" x14ac:dyDescent="0.15">
      <c r="A920" s="44"/>
      <c r="B920" s="11"/>
      <c r="C920" s="18"/>
      <c r="D920" s="19"/>
      <c r="E920" s="18"/>
      <c r="F920" s="35"/>
      <c r="G920" s="18"/>
      <c r="H920" s="18"/>
      <c r="I920" s="11"/>
      <c r="J920" s="42"/>
      <c r="L920" s="2"/>
    </row>
    <row r="921" spans="1:12" ht="13" x14ac:dyDescent="0.15">
      <c r="A921" s="44"/>
      <c r="B921" s="11"/>
      <c r="C921" s="18"/>
      <c r="D921" s="19"/>
      <c r="E921" s="18"/>
      <c r="F921" s="35"/>
      <c r="G921" s="18"/>
      <c r="H921" s="18"/>
      <c r="I921" s="11"/>
      <c r="J921" s="42"/>
      <c r="L921" s="2"/>
    </row>
    <row r="922" spans="1:12" ht="13" x14ac:dyDescent="0.15">
      <c r="A922" s="44"/>
      <c r="B922" s="11"/>
      <c r="C922" s="18"/>
      <c r="D922" s="19"/>
      <c r="E922" s="18"/>
      <c r="F922" s="35"/>
      <c r="G922" s="18"/>
      <c r="H922" s="18"/>
      <c r="I922" s="11"/>
      <c r="J922" s="42"/>
      <c r="L922" s="2"/>
    </row>
    <row r="923" spans="1:12" ht="13" x14ac:dyDescent="0.15">
      <c r="A923" s="44"/>
      <c r="B923" s="11"/>
      <c r="C923" s="18"/>
      <c r="D923" s="19"/>
      <c r="E923" s="18"/>
      <c r="F923" s="35"/>
      <c r="G923" s="18"/>
      <c r="H923" s="18"/>
      <c r="I923" s="11"/>
      <c r="J923" s="42"/>
      <c r="L923" s="2"/>
    </row>
    <row r="924" spans="1:12" ht="13" x14ac:dyDescent="0.15">
      <c r="A924" s="44"/>
      <c r="B924" s="11"/>
      <c r="C924" s="18"/>
      <c r="D924" s="19"/>
      <c r="E924" s="18"/>
      <c r="F924" s="35"/>
      <c r="G924" s="18"/>
      <c r="H924" s="18"/>
      <c r="I924" s="11"/>
      <c r="J924" s="42"/>
      <c r="L924" s="2"/>
    </row>
    <row r="925" spans="1:12" ht="13" x14ac:dyDescent="0.15">
      <c r="A925" s="44"/>
      <c r="B925" s="11"/>
      <c r="C925" s="18"/>
      <c r="D925" s="19"/>
      <c r="E925" s="18"/>
      <c r="F925" s="35"/>
      <c r="G925" s="18"/>
      <c r="H925" s="18"/>
      <c r="I925" s="11"/>
      <c r="J925" s="42"/>
      <c r="L925" s="2"/>
    </row>
    <row r="926" spans="1:12" ht="13" x14ac:dyDescent="0.15">
      <c r="A926" s="44"/>
      <c r="B926" s="11"/>
      <c r="C926" s="18"/>
      <c r="D926" s="19"/>
      <c r="E926" s="18"/>
      <c r="F926" s="35"/>
      <c r="G926" s="18"/>
      <c r="H926" s="18"/>
      <c r="I926" s="11"/>
      <c r="J926" s="42"/>
      <c r="L926" s="2"/>
    </row>
    <row r="927" spans="1:12" ht="13" x14ac:dyDescent="0.15">
      <c r="A927" s="44"/>
      <c r="B927" s="11"/>
      <c r="C927" s="18"/>
      <c r="D927" s="19"/>
      <c r="E927" s="18"/>
      <c r="F927" s="35"/>
      <c r="G927" s="18"/>
      <c r="H927" s="18"/>
      <c r="I927" s="11"/>
      <c r="J927" s="42"/>
      <c r="L927" s="2"/>
    </row>
    <row r="928" spans="1:12" ht="13" x14ac:dyDescent="0.15">
      <c r="A928" s="44"/>
      <c r="B928" s="11"/>
      <c r="C928" s="18"/>
      <c r="D928" s="19"/>
      <c r="E928" s="18"/>
      <c r="F928" s="35"/>
      <c r="G928" s="18"/>
      <c r="H928" s="18"/>
      <c r="I928" s="11"/>
      <c r="J928" s="42"/>
      <c r="L928" s="2"/>
    </row>
    <row r="929" spans="1:12" ht="13" x14ac:dyDescent="0.15">
      <c r="A929" s="44"/>
      <c r="B929" s="11"/>
      <c r="C929" s="18"/>
      <c r="D929" s="19"/>
      <c r="E929" s="18"/>
      <c r="F929" s="35"/>
      <c r="G929" s="18"/>
      <c r="H929" s="18"/>
      <c r="I929" s="11"/>
      <c r="J929" s="42"/>
      <c r="L929" s="2"/>
    </row>
    <row r="930" spans="1:12" ht="13" x14ac:dyDescent="0.15">
      <c r="A930" s="44"/>
      <c r="B930" s="11"/>
      <c r="C930" s="18"/>
      <c r="D930" s="19"/>
      <c r="E930" s="18"/>
      <c r="F930" s="35"/>
      <c r="G930" s="18"/>
      <c r="H930" s="18"/>
      <c r="I930" s="11"/>
      <c r="J930" s="42"/>
      <c r="L930" s="2"/>
    </row>
    <row r="931" spans="1:12" ht="13" x14ac:dyDescent="0.15">
      <c r="A931" s="44"/>
      <c r="B931" s="11"/>
      <c r="C931" s="18"/>
      <c r="D931" s="19"/>
      <c r="E931" s="18"/>
      <c r="F931" s="35"/>
      <c r="G931" s="18"/>
      <c r="H931" s="18"/>
      <c r="I931" s="11"/>
      <c r="J931" s="42"/>
      <c r="L931" s="2"/>
    </row>
    <row r="932" spans="1:12" ht="13" x14ac:dyDescent="0.15">
      <c r="A932" s="44"/>
      <c r="B932" s="11"/>
      <c r="C932" s="18"/>
      <c r="D932" s="19"/>
      <c r="E932" s="18"/>
      <c r="F932" s="35"/>
      <c r="G932" s="18"/>
      <c r="H932" s="18"/>
      <c r="I932" s="11"/>
      <c r="J932" s="42"/>
      <c r="L932" s="2"/>
    </row>
    <row r="933" spans="1:12" ht="13" x14ac:dyDescent="0.15">
      <c r="A933" s="44"/>
      <c r="B933" s="11"/>
      <c r="C933" s="18"/>
      <c r="D933" s="19"/>
      <c r="E933" s="18"/>
      <c r="F933" s="35"/>
      <c r="G933" s="18"/>
      <c r="H933" s="18"/>
      <c r="I933" s="11"/>
      <c r="J933" s="42"/>
      <c r="L933" s="2"/>
    </row>
    <row r="934" spans="1:12" ht="13" x14ac:dyDescent="0.15">
      <c r="A934" s="44"/>
      <c r="B934" s="11"/>
      <c r="C934" s="18"/>
      <c r="D934" s="19"/>
      <c r="E934" s="18"/>
      <c r="F934" s="35"/>
      <c r="G934" s="18"/>
      <c r="H934" s="18"/>
      <c r="I934" s="11"/>
      <c r="J934" s="42"/>
      <c r="L934" s="2"/>
    </row>
    <row r="935" spans="1:12" ht="13" x14ac:dyDescent="0.15">
      <c r="A935" s="44"/>
      <c r="B935" s="11"/>
      <c r="C935" s="18"/>
      <c r="D935" s="19"/>
      <c r="E935" s="18"/>
      <c r="F935" s="35"/>
      <c r="G935" s="18"/>
      <c r="H935" s="18"/>
      <c r="I935" s="11"/>
      <c r="J935" s="42"/>
      <c r="L935" s="2"/>
    </row>
    <row r="936" spans="1:12" ht="13" x14ac:dyDescent="0.15">
      <c r="A936" s="44"/>
      <c r="B936" s="11"/>
      <c r="C936" s="18"/>
      <c r="D936" s="19"/>
      <c r="E936" s="18"/>
      <c r="F936" s="35"/>
      <c r="G936" s="18"/>
      <c r="H936" s="18"/>
      <c r="I936" s="11"/>
      <c r="J936" s="42"/>
      <c r="L936" s="2"/>
    </row>
    <row r="937" spans="1:12" ht="13" x14ac:dyDescent="0.15">
      <c r="A937" s="44"/>
      <c r="B937" s="11"/>
      <c r="C937" s="18"/>
      <c r="D937" s="19"/>
      <c r="E937" s="18"/>
      <c r="F937" s="35"/>
      <c r="G937" s="18"/>
      <c r="H937" s="18"/>
      <c r="I937" s="11"/>
      <c r="J937" s="42"/>
      <c r="L937" s="2"/>
    </row>
    <row r="938" spans="1:12" ht="13" x14ac:dyDescent="0.15">
      <c r="A938" s="44"/>
      <c r="B938" s="11"/>
      <c r="C938" s="18"/>
      <c r="D938" s="19"/>
      <c r="E938" s="18"/>
      <c r="F938" s="35"/>
      <c r="G938" s="18"/>
      <c r="H938" s="18"/>
      <c r="I938" s="11"/>
      <c r="J938" s="42"/>
      <c r="L938" s="2"/>
    </row>
    <row r="939" spans="1:12" ht="13" x14ac:dyDescent="0.15">
      <c r="A939" s="44"/>
      <c r="B939" s="11"/>
      <c r="C939" s="18"/>
      <c r="D939" s="19"/>
      <c r="E939" s="18"/>
      <c r="F939" s="35"/>
      <c r="G939" s="18"/>
      <c r="H939" s="18"/>
      <c r="I939" s="11"/>
      <c r="J939" s="42"/>
      <c r="L939" s="2"/>
    </row>
    <row r="940" spans="1:12" ht="13" x14ac:dyDescent="0.15">
      <c r="A940" s="44"/>
      <c r="B940" s="11"/>
      <c r="C940" s="18"/>
      <c r="D940" s="19"/>
      <c r="E940" s="18"/>
      <c r="F940" s="35"/>
      <c r="G940" s="18"/>
      <c r="H940" s="18"/>
      <c r="I940" s="11"/>
      <c r="J940" s="42"/>
      <c r="L940" s="2"/>
    </row>
    <row r="941" spans="1:12" ht="13" x14ac:dyDescent="0.15">
      <c r="A941" s="44"/>
      <c r="B941" s="11"/>
      <c r="C941" s="18"/>
      <c r="D941" s="19"/>
      <c r="E941" s="18"/>
      <c r="F941" s="35"/>
      <c r="G941" s="18"/>
      <c r="H941" s="18"/>
      <c r="I941" s="11"/>
      <c r="J941" s="42"/>
      <c r="L941" s="2"/>
    </row>
    <row r="942" spans="1:12" ht="13" x14ac:dyDescent="0.15">
      <c r="A942" s="44"/>
      <c r="B942" s="11"/>
      <c r="C942" s="18"/>
      <c r="D942" s="19"/>
      <c r="E942" s="18"/>
      <c r="F942" s="35"/>
      <c r="G942" s="18"/>
      <c r="H942" s="18"/>
      <c r="I942" s="11"/>
      <c r="J942" s="42"/>
      <c r="L942" s="2"/>
    </row>
    <row r="943" spans="1:12" ht="13" x14ac:dyDescent="0.15">
      <c r="A943" s="44"/>
      <c r="B943" s="11"/>
      <c r="C943" s="18"/>
      <c r="D943" s="19"/>
      <c r="E943" s="18"/>
      <c r="F943" s="35"/>
      <c r="G943" s="18"/>
      <c r="H943" s="18"/>
      <c r="I943" s="11"/>
      <c r="J943" s="42"/>
      <c r="L943" s="2"/>
    </row>
    <row r="944" spans="1:12" ht="13" x14ac:dyDescent="0.15">
      <c r="A944" s="44"/>
      <c r="B944" s="11"/>
      <c r="C944" s="18"/>
      <c r="D944" s="19"/>
      <c r="E944" s="18"/>
      <c r="F944" s="35"/>
      <c r="G944" s="18"/>
      <c r="H944" s="18"/>
      <c r="I944" s="11"/>
      <c r="J944" s="42"/>
      <c r="L944" s="2"/>
    </row>
    <row r="945" spans="1:12" ht="13" x14ac:dyDescent="0.15">
      <c r="A945" s="44"/>
      <c r="B945" s="11"/>
      <c r="C945" s="18"/>
      <c r="D945" s="19"/>
      <c r="E945" s="18"/>
      <c r="F945" s="35"/>
      <c r="G945" s="18"/>
      <c r="H945" s="18"/>
      <c r="I945" s="11"/>
      <c r="J945" s="42"/>
      <c r="L945" s="2"/>
    </row>
    <row r="946" spans="1:12" ht="13" x14ac:dyDescent="0.15">
      <c r="A946" s="44"/>
      <c r="B946" s="11"/>
      <c r="C946" s="18"/>
      <c r="D946" s="19"/>
      <c r="E946" s="18"/>
      <c r="F946" s="35"/>
      <c r="G946" s="18"/>
      <c r="H946" s="18"/>
      <c r="I946" s="11"/>
      <c r="J946" s="42"/>
      <c r="L946" s="2"/>
    </row>
    <row r="947" spans="1:12" ht="13" x14ac:dyDescent="0.15">
      <c r="A947" s="44"/>
      <c r="B947" s="11"/>
      <c r="C947" s="18"/>
      <c r="D947" s="19"/>
      <c r="E947" s="18"/>
      <c r="F947" s="35"/>
      <c r="G947" s="18"/>
      <c r="H947" s="18"/>
      <c r="I947" s="11"/>
      <c r="J947" s="42"/>
      <c r="L947" s="2"/>
    </row>
    <row r="948" spans="1:12" ht="13" x14ac:dyDescent="0.15">
      <c r="A948" s="44"/>
      <c r="B948" s="11"/>
      <c r="C948" s="18"/>
      <c r="D948" s="19"/>
      <c r="E948" s="18"/>
      <c r="F948" s="35"/>
      <c r="G948" s="18"/>
      <c r="H948" s="18"/>
      <c r="I948" s="11"/>
      <c r="J948" s="42"/>
      <c r="L948" s="2"/>
    </row>
    <row r="949" spans="1:12" ht="13" x14ac:dyDescent="0.15">
      <c r="A949" s="44"/>
      <c r="B949" s="11"/>
      <c r="C949" s="18"/>
      <c r="D949" s="19"/>
      <c r="E949" s="18"/>
      <c r="F949" s="35"/>
      <c r="G949" s="18"/>
      <c r="H949" s="18"/>
      <c r="I949" s="11"/>
      <c r="J949" s="42"/>
      <c r="L949" s="2"/>
    </row>
    <row r="950" spans="1:12" ht="13" x14ac:dyDescent="0.15">
      <c r="A950" s="44"/>
      <c r="B950" s="11"/>
      <c r="C950" s="18"/>
      <c r="D950" s="19"/>
      <c r="E950" s="18"/>
      <c r="F950" s="35"/>
      <c r="G950" s="18"/>
      <c r="H950" s="18"/>
      <c r="I950" s="11"/>
      <c r="J950" s="42"/>
      <c r="L950" s="2"/>
    </row>
    <row r="951" spans="1:12" ht="13" x14ac:dyDescent="0.15">
      <c r="A951" s="44"/>
      <c r="B951" s="11"/>
      <c r="C951" s="18"/>
      <c r="D951" s="19"/>
      <c r="E951" s="18"/>
      <c r="F951" s="35"/>
      <c r="G951" s="18"/>
      <c r="H951" s="18"/>
      <c r="I951" s="11"/>
      <c r="J951" s="42"/>
      <c r="L951" s="2"/>
    </row>
    <row r="952" spans="1:12" ht="13" x14ac:dyDescent="0.15">
      <c r="A952" s="44"/>
      <c r="B952" s="11"/>
      <c r="C952" s="18"/>
      <c r="D952" s="19"/>
      <c r="E952" s="18"/>
      <c r="F952" s="35"/>
      <c r="G952" s="18"/>
      <c r="H952" s="18"/>
      <c r="I952" s="11"/>
      <c r="J952" s="42"/>
      <c r="L952" s="2"/>
    </row>
    <row r="953" spans="1:12" ht="13" x14ac:dyDescent="0.15">
      <c r="A953" s="44"/>
      <c r="B953" s="11"/>
      <c r="C953" s="18"/>
      <c r="D953" s="19"/>
      <c r="E953" s="18"/>
      <c r="F953" s="35"/>
      <c r="G953" s="18"/>
      <c r="H953" s="18"/>
      <c r="I953" s="11"/>
      <c r="J953" s="42"/>
      <c r="L953" s="2"/>
    </row>
    <row r="954" spans="1:12" ht="13" x14ac:dyDescent="0.15">
      <c r="A954" s="44"/>
      <c r="B954" s="11"/>
      <c r="C954" s="18"/>
      <c r="D954" s="19"/>
      <c r="E954" s="18"/>
      <c r="F954" s="35"/>
      <c r="G954" s="18"/>
      <c r="H954" s="18"/>
      <c r="I954" s="11"/>
      <c r="J954" s="42"/>
      <c r="L954" s="2"/>
    </row>
    <row r="955" spans="1:12" ht="13" x14ac:dyDescent="0.15">
      <c r="A955" s="44"/>
      <c r="B955" s="11"/>
      <c r="C955" s="18"/>
      <c r="D955" s="19"/>
      <c r="E955" s="18"/>
      <c r="F955" s="35"/>
      <c r="G955" s="18"/>
      <c r="H955" s="18"/>
      <c r="I955" s="11"/>
      <c r="J955" s="42"/>
      <c r="L955" s="2"/>
    </row>
    <row r="956" spans="1:12" ht="13" x14ac:dyDescent="0.15">
      <c r="A956" s="44"/>
      <c r="B956" s="11"/>
      <c r="C956" s="18"/>
      <c r="D956" s="19"/>
      <c r="E956" s="18"/>
      <c r="F956" s="35"/>
      <c r="G956" s="18"/>
      <c r="H956" s="18"/>
      <c r="I956" s="11"/>
      <c r="J956" s="42"/>
      <c r="L956" s="2"/>
    </row>
    <row r="957" spans="1:12" ht="13" x14ac:dyDescent="0.15">
      <c r="A957" s="44"/>
      <c r="B957" s="11"/>
      <c r="C957" s="18"/>
      <c r="D957" s="19"/>
      <c r="E957" s="18"/>
      <c r="F957" s="35"/>
      <c r="G957" s="18"/>
      <c r="H957" s="18"/>
      <c r="I957" s="11"/>
      <c r="J957" s="42"/>
      <c r="L957" s="2"/>
    </row>
    <row r="958" spans="1:12" ht="13" x14ac:dyDescent="0.15">
      <c r="A958" s="44"/>
      <c r="B958" s="11"/>
      <c r="C958" s="18"/>
      <c r="D958" s="19"/>
      <c r="E958" s="18"/>
      <c r="F958" s="35"/>
      <c r="G958" s="18"/>
      <c r="H958" s="18"/>
      <c r="I958" s="11"/>
      <c r="J958" s="42"/>
      <c r="L958" s="2"/>
    </row>
    <row r="959" spans="1:12" ht="13" x14ac:dyDescent="0.15">
      <c r="A959" s="44"/>
      <c r="B959" s="11"/>
      <c r="C959" s="18"/>
      <c r="D959" s="19"/>
      <c r="E959" s="18"/>
      <c r="F959" s="35"/>
      <c r="G959" s="18"/>
      <c r="H959" s="18"/>
      <c r="I959" s="11"/>
      <c r="J959" s="42"/>
      <c r="L959" s="2"/>
    </row>
    <row r="960" spans="1:12" ht="13" x14ac:dyDescent="0.15">
      <c r="A960" s="44"/>
      <c r="B960" s="11"/>
      <c r="C960" s="18"/>
      <c r="D960" s="19"/>
      <c r="E960" s="18"/>
      <c r="F960" s="35"/>
      <c r="G960" s="18"/>
      <c r="H960" s="18"/>
      <c r="I960" s="11"/>
      <c r="J960" s="42"/>
      <c r="L960" s="2"/>
    </row>
    <row r="961" spans="1:12" ht="13" x14ac:dyDescent="0.15">
      <c r="A961" s="44"/>
      <c r="B961" s="11"/>
      <c r="C961" s="18"/>
      <c r="D961" s="19"/>
      <c r="E961" s="18"/>
      <c r="F961" s="35"/>
      <c r="G961" s="18"/>
      <c r="H961" s="18"/>
      <c r="I961" s="11"/>
      <c r="J961" s="42"/>
      <c r="L961" s="2"/>
    </row>
    <row r="962" spans="1:12" ht="13" x14ac:dyDescent="0.15">
      <c r="A962" s="44"/>
      <c r="B962" s="11"/>
      <c r="C962" s="18"/>
      <c r="D962" s="19"/>
      <c r="E962" s="18"/>
      <c r="F962" s="35"/>
      <c r="G962" s="18"/>
      <c r="H962" s="18"/>
      <c r="I962" s="11"/>
      <c r="J962" s="42"/>
      <c r="L962" s="2"/>
    </row>
    <row r="963" spans="1:12" ht="13" x14ac:dyDescent="0.15">
      <c r="A963" s="44"/>
      <c r="B963" s="11"/>
      <c r="C963" s="18"/>
      <c r="D963" s="19"/>
      <c r="E963" s="18"/>
      <c r="F963" s="35"/>
      <c r="G963" s="18"/>
      <c r="H963" s="18"/>
      <c r="I963" s="11"/>
      <c r="J963" s="42"/>
      <c r="L963" s="2"/>
    </row>
    <row r="964" spans="1:12" ht="13" x14ac:dyDescent="0.15">
      <c r="A964" s="44"/>
      <c r="B964" s="11"/>
      <c r="C964" s="18"/>
      <c r="D964" s="19"/>
      <c r="E964" s="18"/>
      <c r="F964" s="35"/>
      <c r="G964" s="18"/>
      <c r="H964" s="18"/>
      <c r="I964" s="11"/>
      <c r="J964" s="42"/>
      <c r="L964" s="2"/>
    </row>
    <row r="965" spans="1:12" ht="13" x14ac:dyDescent="0.15">
      <c r="A965" s="44"/>
      <c r="B965" s="11"/>
      <c r="C965" s="18"/>
      <c r="D965" s="19"/>
      <c r="E965" s="18"/>
      <c r="F965" s="35"/>
      <c r="G965" s="18"/>
      <c r="H965" s="18"/>
      <c r="I965" s="11"/>
      <c r="J965" s="42"/>
      <c r="L965" s="2"/>
    </row>
    <row r="966" spans="1:12" ht="13" x14ac:dyDescent="0.15">
      <c r="A966" s="44"/>
      <c r="B966" s="11"/>
      <c r="C966" s="18"/>
      <c r="D966" s="19"/>
      <c r="E966" s="18"/>
      <c r="F966" s="35"/>
      <c r="G966" s="18"/>
      <c r="H966" s="18"/>
      <c r="I966" s="11"/>
      <c r="J966" s="42"/>
      <c r="L966" s="2"/>
    </row>
    <row r="967" spans="1:12" ht="13" x14ac:dyDescent="0.15">
      <c r="A967" s="44"/>
      <c r="B967" s="11"/>
      <c r="C967" s="18"/>
      <c r="D967" s="19"/>
      <c r="E967" s="18"/>
      <c r="F967" s="35"/>
      <c r="G967" s="18"/>
      <c r="H967" s="18"/>
      <c r="I967" s="11"/>
      <c r="J967" s="42"/>
      <c r="L967" s="2"/>
    </row>
    <row r="968" spans="1:12" ht="13" x14ac:dyDescent="0.15">
      <c r="A968" s="44"/>
      <c r="B968" s="11"/>
      <c r="C968" s="18"/>
      <c r="D968" s="19"/>
      <c r="E968" s="18"/>
      <c r="F968" s="35"/>
      <c r="G968" s="18"/>
      <c r="H968" s="18"/>
      <c r="I968" s="11"/>
      <c r="J968" s="42"/>
      <c r="L968" s="2"/>
    </row>
    <row r="969" spans="1:12" ht="13" x14ac:dyDescent="0.15">
      <c r="A969" s="44"/>
      <c r="B969" s="11"/>
      <c r="C969" s="18"/>
      <c r="D969" s="19"/>
      <c r="E969" s="18"/>
      <c r="F969" s="35"/>
      <c r="G969" s="18"/>
      <c r="H969" s="18"/>
      <c r="I969" s="11"/>
      <c r="J969" s="42"/>
      <c r="L969" s="2"/>
    </row>
    <row r="970" spans="1:12" ht="13" x14ac:dyDescent="0.15">
      <c r="A970" s="44"/>
      <c r="B970" s="11"/>
      <c r="C970" s="18"/>
      <c r="D970" s="19"/>
      <c r="E970" s="18"/>
      <c r="F970" s="35"/>
      <c r="G970" s="18"/>
      <c r="H970" s="18"/>
      <c r="I970" s="11"/>
      <c r="J970" s="42"/>
      <c r="L970" s="2"/>
    </row>
    <row r="971" spans="1:12" ht="13" x14ac:dyDescent="0.15">
      <c r="A971" s="44"/>
      <c r="B971" s="11"/>
      <c r="C971" s="18"/>
      <c r="D971" s="19"/>
      <c r="E971" s="18"/>
      <c r="F971" s="35"/>
      <c r="G971" s="18"/>
      <c r="H971" s="18"/>
      <c r="I971" s="11"/>
      <c r="J971" s="42"/>
      <c r="L971" s="2"/>
    </row>
    <row r="972" spans="1:12" ht="13" x14ac:dyDescent="0.15">
      <c r="A972" s="44"/>
      <c r="B972" s="11"/>
      <c r="C972" s="18"/>
      <c r="D972" s="19"/>
      <c r="E972" s="18"/>
      <c r="F972" s="35"/>
      <c r="G972" s="18"/>
      <c r="H972" s="18"/>
      <c r="I972" s="11"/>
      <c r="J972" s="42"/>
      <c r="L972" s="2"/>
    </row>
    <row r="973" spans="1:12" ht="13" x14ac:dyDescent="0.15">
      <c r="A973" s="44"/>
      <c r="B973" s="11"/>
      <c r="C973" s="18"/>
      <c r="D973" s="19"/>
      <c r="E973" s="18"/>
      <c r="F973" s="35"/>
      <c r="G973" s="18"/>
      <c r="H973" s="18"/>
      <c r="I973" s="11"/>
      <c r="J973" s="42"/>
      <c r="L973" s="2"/>
    </row>
    <row r="974" spans="1:12" ht="13" x14ac:dyDescent="0.15">
      <c r="A974" s="44"/>
      <c r="B974" s="11"/>
      <c r="C974" s="18"/>
      <c r="D974" s="19"/>
      <c r="E974" s="18"/>
      <c r="F974" s="35"/>
      <c r="G974" s="18"/>
      <c r="H974" s="18"/>
      <c r="I974" s="11"/>
      <c r="J974" s="42"/>
      <c r="L974" s="2"/>
    </row>
    <row r="975" spans="1:12" ht="13" x14ac:dyDescent="0.15">
      <c r="A975" s="44"/>
      <c r="B975" s="11"/>
      <c r="C975" s="18"/>
      <c r="D975" s="19"/>
      <c r="E975" s="18"/>
      <c r="F975" s="35"/>
      <c r="G975" s="18"/>
      <c r="H975" s="18"/>
      <c r="I975" s="11"/>
      <c r="J975" s="42"/>
      <c r="L975" s="2"/>
    </row>
    <row r="976" spans="1:12" ht="13" x14ac:dyDescent="0.15">
      <c r="A976" s="44"/>
      <c r="B976" s="11"/>
      <c r="C976" s="18"/>
      <c r="D976" s="19"/>
      <c r="E976" s="18"/>
      <c r="F976" s="35"/>
      <c r="G976" s="18"/>
      <c r="H976" s="18"/>
      <c r="I976" s="11"/>
      <c r="J976" s="42"/>
      <c r="L976" s="2"/>
    </row>
    <row r="977" spans="1:12" ht="13" x14ac:dyDescent="0.15">
      <c r="A977" s="44"/>
      <c r="B977" s="11"/>
      <c r="C977" s="18"/>
      <c r="D977" s="19"/>
      <c r="E977" s="18"/>
      <c r="F977" s="35"/>
      <c r="G977" s="18"/>
      <c r="H977" s="18"/>
      <c r="I977" s="11"/>
      <c r="J977" s="42"/>
      <c r="L977" s="2"/>
    </row>
    <row r="978" spans="1:12" ht="13" x14ac:dyDescent="0.15">
      <c r="A978" s="44"/>
      <c r="B978" s="11"/>
      <c r="C978" s="18"/>
      <c r="D978" s="19"/>
      <c r="E978" s="18"/>
      <c r="F978" s="35"/>
      <c r="G978" s="18"/>
      <c r="H978" s="18"/>
      <c r="I978" s="11"/>
      <c r="J978" s="42"/>
      <c r="L978" s="2"/>
    </row>
    <row r="979" spans="1:12" ht="13" x14ac:dyDescent="0.15">
      <c r="A979" s="44"/>
      <c r="B979" s="11"/>
      <c r="C979" s="18"/>
      <c r="D979" s="19"/>
      <c r="E979" s="18"/>
      <c r="F979" s="35"/>
      <c r="G979" s="18"/>
      <c r="H979" s="18"/>
      <c r="I979" s="11"/>
      <c r="J979" s="42"/>
      <c r="L979" s="2"/>
    </row>
    <row r="980" spans="1:12" ht="13" x14ac:dyDescent="0.15">
      <c r="A980" s="44"/>
      <c r="B980" s="11"/>
      <c r="C980" s="18"/>
      <c r="D980" s="19"/>
      <c r="E980" s="18"/>
      <c r="F980" s="35"/>
      <c r="G980" s="18"/>
      <c r="H980" s="18"/>
      <c r="I980" s="11"/>
      <c r="J980" s="42"/>
      <c r="L980" s="2"/>
    </row>
    <row r="981" spans="1:12" ht="13" x14ac:dyDescent="0.15">
      <c r="A981" s="44"/>
      <c r="B981" s="11"/>
      <c r="C981" s="18"/>
      <c r="D981" s="19"/>
      <c r="E981" s="18"/>
      <c r="F981" s="35"/>
      <c r="G981" s="18"/>
      <c r="H981" s="18"/>
      <c r="I981" s="11"/>
      <c r="J981" s="42"/>
      <c r="L981" s="2"/>
    </row>
    <row r="982" spans="1:12" ht="13" x14ac:dyDescent="0.15">
      <c r="A982" s="44"/>
      <c r="B982" s="11"/>
      <c r="C982" s="18"/>
      <c r="D982" s="19"/>
      <c r="E982" s="18"/>
      <c r="F982" s="35"/>
      <c r="G982" s="18"/>
      <c r="H982" s="18"/>
      <c r="I982" s="11"/>
      <c r="J982" s="42"/>
      <c r="L982" s="2"/>
    </row>
    <row r="983" spans="1:12" ht="13" x14ac:dyDescent="0.15">
      <c r="A983" s="44"/>
      <c r="B983" s="11"/>
      <c r="C983" s="18"/>
      <c r="D983" s="19"/>
      <c r="E983" s="18"/>
      <c r="F983" s="35"/>
      <c r="G983" s="18"/>
      <c r="H983" s="18"/>
      <c r="I983" s="11"/>
      <c r="J983" s="42"/>
      <c r="L983" s="2"/>
    </row>
    <row r="984" spans="1:12" ht="13" x14ac:dyDescent="0.15">
      <c r="A984" s="44"/>
      <c r="B984" s="11"/>
      <c r="C984" s="18"/>
      <c r="D984" s="19"/>
      <c r="E984" s="18"/>
      <c r="F984" s="35"/>
      <c r="G984" s="18"/>
      <c r="H984" s="18"/>
      <c r="I984" s="11"/>
      <c r="J984" s="42"/>
      <c r="L984" s="2"/>
    </row>
    <row r="985" spans="1:12" ht="13" x14ac:dyDescent="0.15">
      <c r="A985" s="44"/>
      <c r="B985" s="11"/>
      <c r="C985" s="18"/>
      <c r="D985" s="19"/>
      <c r="E985" s="18"/>
      <c r="F985" s="35"/>
      <c r="G985" s="18"/>
      <c r="H985" s="18"/>
      <c r="I985" s="11"/>
      <c r="J985" s="42"/>
      <c r="L985" s="2"/>
    </row>
    <row r="986" spans="1:12" ht="13" x14ac:dyDescent="0.15">
      <c r="A986" s="44"/>
      <c r="B986" s="11"/>
      <c r="C986" s="18"/>
      <c r="D986" s="19"/>
      <c r="E986" s="18"/>
      <c r="F986" s="35"/>
      <c r="G986" s="18"/>
      <c r="H986" s="18"/>
      <c r="I986" s="11"/>
      <c r="J986" s="42"/>
      <c r="L986" s="2"/>
    </row>
    <row r="987" spans="1:12" ht="13" x14ac:dyDescent="0.15">
      <c r="A987" s="44"/>
      <c r="B987" s="11"/>
      <c r="C987" s="18"/>
      <c r="D987" s="19"/>
      <c r="E987" s="18"/>
      <c r="F987" s="35"/>
      <c r="G987" s="18"/>
      <c r="H987" s="18"/>
      <c r="I987" s="11"/>
      <c r="J987" s="42"/>
      <c r="L987" s="2"/>
    </row>
    <row r="988" spans="1:12" ht="13" x14ac:dyDescent="0.15">
      <c r="A988" s="44"/>
      <c r="B988" s="11"/>
      <c r="C988" s="18"/>
      <c r="D988" s="19"/>
      <c r="E988" s="18"/>
      <c r="F988" s="35"/>
      <c r="G988" s="18"/>
      <c r="H988" s="18"/>
      <c r="I988" s="11"/>
      <c r="J988" s="42"/>
      <c r="L988" s="2"/>
    </row>
    <row r="989" spans="1:12" ht="13" x14ac:dyDescent="0.15">
      <c r="A989" s="44"/>
      <c r="B989" s="11"/>
      <c r="C989" s="18"/>
      <c r="D989" s="19"/>
      <c r="E989" s="18"/>
      <c r="F989" s="35"/>
      <c r="G989" s="18"/>
      <c r="H989" s="18"/>
      <c r="I989" s="11"/>
      <c r="J989" s="42"/>
      <c r="L989" s="2"/>
    </row>
    <row r="990" spans="1:12" ht="13" x14ac:dyDescent="0.15">
      <c r="A990" s="44"/>
      <c r="B990" s="11"/>
      <c r="C990" s="18"/>
      <c r="D990" s="19"/>
      <c r="E990" s="18"/>
      <c r="F990" s="35"/>
      <c r="G990" s="18"/>
      <c r="H990" s="18"/>
      <c r="I990" s="11"/>
      <c r="J990" s="42"/>
      <c r="L990" s="2"/>
    </row>
    <row r="991" spans="1:12" ht="13" x14ac:dyDescent="0.15">
      <c r="A991" s="44"/>
      <c r="B991" s="11"/>
      <c r="C991" s="18"/>
      <c r="D991" s="19"/>
      <c r="E991" s="18"/>
      <c r="F991" s="35"/>
      <c r="G991" s="18"/>
      <c r="H991" s="18"/>
      <c r="I991" s="11"/>
      <c r="J991" s="42"/>
      <c r="L991" s="2"/>
    </row>
    <row r="992" spans="1:12" ht="13" x14ac:dyDescent="0.15">
      <c r="A992" s="44"/>
      <c r="B992" s="11"/>
      <c r="C992" s="18"/>
      <c r="D992" s="19"/>
      <c r="E992" s="18"/>
      <c r="F992" s="35"/>
      <c r="G992" s="18"/>
      <c r="H992" s="18"/>
      <c r="I992" s="11"/>
      <c r="J992" s="42"/>
      <c r="L992" s="2"/>
    </row>
    <row r="993" spans="1:12" ht="13" x14ac:dyDescent="0.15">
      <c r="A993" s="44"/>
      <c r="B993" s="11"/>
      <c r="C993" s="18"/>
      <c r="D993" s="19"/>
      <c r="E993" s="18"/>
      <c r="F993" s="35"/>
      <c r="G993" s="18"/>
      <c r="H993" s="18"/>
      <c r="I993" s="11"/>
      <c r="J993" s="42"/>
      <c r="L993" s="2"/>
    </row>
    <row r="994" spans="1:12" ht="13" x14ac:dyDescent="0.15">
      <c r="A994" s="44"/>
      <c r="B994" s="11"/>
      <c r="C994" s="18"/>
      <c r="D994" s="19"/>
      <c r="E994" s="18"/>
      <c r="F994" s="35"/>
      <c r="G994" s="18"/>
      <c r="H994" s="18"/>
      <c r="I994" s="11"/>
      <c r="J994" s="42"/>
      <c r="L994" s="2"/>
    </row>
    <row r="995" spans="1:12" ht="13" x14ac:dyDescent="0.15">
      <c r="A995" s="44"/>
      <c r="B995" s="11"/>
      <c r="C995" s="18"/>
      <c r="D995" s="19"/>
      <c r="E995" s="18"/>
      <c r="F995" s="35"/>
      <c r="G995" s="18"/>
      <c r="H995" s="18"/>
      <c r="I995" s="11"/>
      <c r="J995" s="42"/>
      <c r="L995" s="2"/>
    </row>
    <row r="996" spans="1:12" ht="13" x14ac:dyDescent="0.15">
      <c r="A996" s="44"/>
      <c r="B996" s="11"/>
      <c r="C996" s="18"/>
      <c r="D996" s="19"/>
      <c r="E996" s="18"/>
      <c r="F996" s="35"/>
      <c r="G996" s="18"/>
      <c r="H996" s="18"/>
      <c r="I996" s="11"/>
      <c r="J996" s="42"/>
      <c r="L996" s="2"/>
    </row>
  </sheetData>
  <mergeCells count="4">
    <mergeCell ref="A1:G2"/>
    <mergeCell ref="H1:H2"/>
    <mergeCell ref="I1:J2"/>
    <mergeCell ref="A3:H3"/>
  </mergeCells>
  <dataValidations count="1">
    <dataValidation type="list" allowBlank="1" sqref="A5:A267" xr:uid="{00000000-0002-0000-0800-000000000000}">
      <formula1>#REF!</formula1>
    </dataValidation>
  </dataValidations>
  <pageMargins left="0.7" right="0.7" top="0.75" bottom="0.75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PRICE</vt:lpstr>
      <vt:lpstr>ТЕРНОПІЛЬ ГБ2018</vt:lpstr>
      <vt:lpstr>Школа Героев Охматдет</vt:lpstr>
      <vt:lpstr>Парк Наталка</vt:lpstr>
      <vt:lpstr>КП Мариинский Парк -2020-1</vt:lpstr>
      <vt:lpstr>ПОДИЛЮКС</vt:lpstr>
      <vt:lpstr>Сводная лето 2019</vt:lpstr>
      <vt:lpstr>Лист6</vt:lpstr>
      <vt:lpstr>Чернигов</vt:lpstr>
      <vt:lpstr>ГБ</vt:lpstr>
      <vt:lpstr>спорт-инклюзия! (копия)</vt:lpstr>
      <vt:lpstr>инклюзия Вышгород 150к</vt:lpstr>
      <vt:lpstr>Гранд Бурже 2018</vt:lpstr>
      <vt:lpstr>Инклюзия 2 млн</vt:lpstr>
      <vt:lpstr>Инклюзия 2 млн. 2018</vt:lpstr>
      <vt:lpstr>258 дозаказ Косте</vt:lpstr>
      <vt:lpstr>Orange Park</vt:lpstr>
      <vt:lpstr>А595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ideapad320</dc:creator>
  <cp:lastModifiedBy>Пользователь Microsoft Office</cp:lastModifiedBy>
  <dcterms:created xsi:type="dcterms:W3CDTF">2020-03-11T11:45:44Z</dcterms:created>
  <dcterms:modified xsi:type="dcterms:W3CDTF">2020-03-11T14:09:25Z</dcterms:modified>
</cp:coreProperties>
</file>